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etotajs\Desktop\Nomas maksa\"/>
    </mc:Choice>
  </mc:AlternateContent>
  <bookViews>
    <workbookView xWindow="0" yWindow="0" windowWidth="23040" windowHeight="9384" tabRatio="788"/>
  </bookViews>
  <sheets>
    <sheet name="Ozolaine Lielā zāle" sheetId="22" r:id="rId1"/>
    <sheet name="Ozolaine Mazā zāle" sheetId="35" r:id="rId2"/>
    <sheet name="Sheet1" sheetId="32" r:id="rId3"/>
  </sheets>
  <definedNames>
    <definedName name="_xlnm.Print_Area" localSheetId="0">'Ozolaine Lielā zāle'!$A$1:$R$66</definedName>
    <definedName name="_xlnm.Print_Area" localSheetId="1">'Ozolaine Mazā zāle'!$A$1:$R$66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62" i="22" l="1"/>
  <c r="B62" i="35"/>
  <c r="C82" i="35" l="1"/>
  <c r="C79" i="35"/>
  <c r="C80" i="35" s="1"/>
  <c r="B23" i="35" s="1"/>
  <c r="A14" i="35" s="1"/>
  <c r="C79" i="22"/>
  <c r="C82" i="22"/>
  <c r="C94" i="35"/>
  <c r="C90" i="35"/>
  <c r="B60" i="35" s="1"/>
  <c r="C77" i="35"/>
  <c r="B42" i="35"/>
  <c r="B34" i="35"/>
  <c r="A8" i="35"/>
  <c r="A54" i="35" l="1"/>
  <c r="B10" i="35" s="1"/>
  <c r="B3" i="35" s="1"/>
  <c r="I3" i="35" s="1"/>
  <c r="K3" i="35" l="1"/>
  <c r="L3" i="35" s="1"/>
  <c r="M3" i="35" s="1"/>
  <c r="I4" i="35"/>
  <c r="K4" i="35" s="1"/>
  <c r="L4" i="35" s="1"/>
  <c r="M4" i="35" s="1"/>
  <c r="C77" i="22" l="1"/>
  <c r="C90" i="22" l="1"/>
  <c r="C94" i="22" l="1"/>
  <c r="B34" i="22" l="1"/>
  <c r="B42" i="22" l="1"/>
  <c r="C80" i="22" l="1"/>
  <c r="A8" i="22"/>
  <c r="B23" i="22" l="1"/>
  <c r="A14" i="22" s="1"/>
  <c r="B60" i="22"/>
  <c r="A54" i="22" l="1"/>
  <c r="B10" i="22" s="1"/>
  <c r="B3" i="22" l="1"/>
  <c r="I3" i="22" l="1"/>
  <c r="K3" i="22" s="1"/>
  <c r="L3" i="22" s="1"/>
  <c r="M3" i="22" s="1"/>
  <c r="I4" i="22" l="1"/>
  <c r="K4" i="22" s="1"/>
  <c r="L4" i="22" s="1"/>
  <c r="M4" i="22" s="1"/>
</calcChain>
</file>

<file path=xl/sharedStrings.xml><?xml version="1.0" encoding="utf-8"?>
<sst xmlns="http://schemas.openxmlformats.org/spreadsheetml/2006/main" count="186" uniqueCount="91">
  <si>
    <t>Nomas maksas noteikšanas metodika, ja nekustamo īpašumu iznomā publiskai personai, tās iestādei vai kapitālsabiedrībai publiskas funkcijas veikšanai</t>
  </si>
  <si>
    <t>Mēnesī</t>
  </si>
  <si>
    <t>NM =</t>
  </si>
  <si>
    <t>, kur</t>
  </si>
  <si>
    <t>Cena par kvm (bez PVN):</t>
  </si>
  <si>
    <t>mēnesī par visu (bez PVN)</t>
  </si>
  <si>
    <t>Cena par kvm (ar PVN):</t>
  </si>
  <si>
    <t>NĪpl</t>
  </si>
  <si>
    <t>tā nekustamā īpašuma kopējā iznomājamā platība, kurā atrodas nomas objekts;</t>
  </si>
  <si>
    <t>IZNpl</t>
  </si>
  <si>
    <t>iznomājamā platība (kvadrātmetri).</t>
  </si>
  <si>
    <t>Nizm</t>
  </si>
  <si>
    <t>netiešās izmaksas gadā uz kvadrātmetru (aprēķina skat 35.rinda);</t>
  </si>
  <si>
    <t>Tizm</t>
  </si>
  <si>
    <t>tā nekustamā īpašuma tiešās izmaksas gadā, kurā atrodas nomas objekts. Aprēķina saskaņā</t>
  </si>
  <si>
    <t>57. Tā nekustamā īpašuma tiešās izmaksas gadā, kurā atrodas iznomājamais objekts, aprēķina, izmantojot šādu formulu:</t>
  </si>
  <si>
    <t>Tizm – attiecīgā nekustamā īpašuma tiešās izmaksas gadā;</t>
  </si>
  <si>
    <t>A</t>
  </si>
  <si>
    <t>P</t>
  </si>
  <si>
    <t>to pamatlīdzekļu plānotās uzturēšanas izmaksas, tai skaitā nolietojuma summa gadā, kurus izmanto vai plānots izmantot</t>
  </si>
  <si>
    <t>nekustamā īpašuma un tam piegulošās teritorijas sanitārajā uzkopšanā;</t>
  </si>
  <si>
    <t>N</t>
  </si>
  <si>
    <t>no attiecīgā nekustamā īpašuma ēkas atjaunošanas vērtības gadā;</t>
  </si>
  <si>
    <t>Zn</t>
  </si>
  <si>
    <t>zemes vienības nomas maksa gadā, ja iznomājamais objekts atrodas uz citam īpašniekam piederošas zemes vienības;</t>
  </si>
  <si>
    <t>C</t>
  </si>
  <si>
    <t>pēc pušu vienošanās papildus var iekļaut citas izmaksas.</t>
  </si>
  <si>
    <t>Netiešās izmaksas ir daļa no iznomātāja kopējiem administrācijas izdevumiem – nekustamā īpašuma pārvaldīšanas izmaksas. Netiešās izmaksas uz vienu kvadrātmetru gadā aprēķina, izmantojot šādu formulu:</t>
  </si>
  <si>
    <t>Nizm = Adm x k/Kpl, kur</t>
  </si>
  <si>
    <t>Nizm – netiešās izmaksas uz vienu kvadrātmetru gadā</t>
  </si>
  <si>
    <t>Adm</t>
  </si>
  <si>
    <t>iznomātāja administrācijas kopējie plānotie izdevumi gadā vispārējās darbības nodrošināšanai, tai skaitā telpu uzturēšana, nomas izmaksas, kancelejas preču izdevumi, atlīdzība administratīvajiem darbiniekiem (izņemot sētnieku, apkopēju un cita tieši iesaistītā personāla plānoto atlīdzību), pamatlīdzekļu nolietojuma summa gadā un citi plānotie izdevumi, kas nav iekļauti tā nekustamā īpašuma tiešo izmaksu (Tizm) aprēķinā, kurā atrodas nomas objekts;</t>
  </si>
  <si>
    <t>k</t>
  </si>
  <si>
    <t xml:space="preserve"> koeficients (īpatsvars), kas raksturo, kādu daļu no kopējiem administrācijas izdevumiem ir plānots attiecināt uz nekustamo īpašumu pārvaldīšanu. To aprēķina, nekustamo īpašumu pārvaldīšanā iesaistīto darbinieku plānoto atlīdzību (gadā) izdalot ar visos iznomātāja darbības virzienos iesaistīto darbinieku plānoto atlīdzību (gadā);</t>
  </si>
  <si>
    <t>Kpl</t>
  </si>
  <si>
    <t>to nekustamo īpašumu kopējā platība, kas ir iznomātāja pārvaldīšanā</t>
  </si>
  <si>
    <t>EKK</t>
  </si>
  <si>
    <t>Iekārtu, inventāra uzturēšana un remonts</t>
  </si>
  <si>
    <t>Aiziet uz 21.rindu</t>
  </si>
  <si>
    <t>Aiziet uz 23.rindu</t>
  </si>
  <si>
    <t>Biroja preces</t>
  </si>
  <si>
    <t>Inventārs</t>
  </si>
  <si>
    <t>Amortizācija/gadā</t>
  </si>
  <si>
    <t>Tizm = A + P + N + Zn + C + K/IznP, kur</t>
  </si>
  <si>
    <t xml:space="preserve">attiecīgā nekustamā īpašuma apsaimniekošanas pamata pakalpojumu (iekārtu, tai skaitā liftu, un inženiertīklu tehniskā apkope un remonts, </t>
  </si>
  <si>
    <t xml:space="preserve">ugunsdrošības sistēmu un inventāra uzturēšana un remonts, tehniskās apsardzes signalizācijas un videonovērošanas sistēmu apkalpošana un </t>
  </si>
  <si>
    <t xml:space="preserve">remonts, būves konstruktīvo elementu apsekošana un remonts, teritorijas uzkopšana) un apsaimniekošanas papildu pakalpojumu (fiziskā </t>
  </si>
  <si>
    <t xml:space="preserve">apsardze, telpu uzkopšana, piekļuves kontroles sistēmu apkalpošana, automātiski paceļamo barjeru un vārtu apkalpošana un remonts, iekštelpu </t>
  </si>
  <si>
    <t xml:space="preserve">kosmētiskais remonts, komunālo pakalpojumu līgumu administrēšana un citi pakalpojumi) plānotās izmaksas, plānotās materiālu un ātri </t>
  </si>
  <si>
    <t xml:space="preserve">nolietojamā inventāra izmaksas gadā, kas rodas nekustamā īpašuma iznomātājam attiecīgā nekustamā īpašuma apsaimniekošanā, kā arī citas </t>
  </si>
  <si>
    <t xml:space="preserve">ar tieši iesaistītā personāla plānoto atlīdzību (ņemot vērā iesaistīto darbinieku skaitu un viņu darba laiku iznomājamā objektā gadā) saistītās </t>
  </si>
  <si>
    <t xml:space="preserve">izmaksas. Apsaimniekošanas pamata pakalpojumus nodrošina vai organizē iznomātājs. Pašvaldības var noteikt, ka apsaimniekošanas pamata </t>
  </si>
  <si>
    <t>pakalpojumus nodrošina vai organizē nomnieks. Nomniekam, kas ir operatīvās darbības subjekts, apsaimniekošanas pamata pakalpojumus ir</t>
  </si>
  <si>
    <t xml:space="preserve">tiesības nodrošināt un organizēt pašam. Apsaimniekošanas papildu pakalpojumus nomniekam ir tiesības nodrošināt un organizēt pašam. </t>
  </si>
  <si>
    <t>Ja attiecīgos apsaimniekošanas pakalpojumus nodrošina un organizē pats nomnieks, konkrēto pakalpojumu izmaksas netiek iekļautas;</t>
  </si>
  <si>
    <t xml:space="preserve">izdevumi plānotajiem remontdarbiem un būvdarbiem, kas nepieciešami nekustamā īpašuma uzturēšanai un nav iekļauti A komponentē. </t>
  </si>
  <si>
    <t xml:space="preserve">Minētos izdevumus var noteikt, sastādot nepieciešamo uzturēšanas izmaksu plānu ēkas dzīves ciklā, ņemot vērā ēkas un neatdalāmo tehnisko </t>
  </si>
  <si>
    <t xml:space="preserve">iekārtu faktisko tehnisko stāvokli vai arī atbilstoši iznomātāja noteiktajai izdevumu aprēķināšanas kārtībai. Tie nedrīkst pārsniegt 2,5 procentus </t>
  </si>
  <si>
    <t>K</t>
  </si>
  <si>
    <t>aizņemtā kapitāla vai pašu ieguldīto līdzekļu izmaksas nekustamā īpašuma attīstības projekta īstenošanai (aizņemtā kapitāla vai pašu ieguldīto</t>
  </si>
  <si>
    <t xml:space="preserve"> līdzekļu atmaksa un aizņemtā kapitāla izmaksas (bankas komisija par aizdevumu, resursu rezervācijas izmaksas, bankas aizdevuma procentu </t>
  </si>
  <si>
    <t xml:space="preserve">maksājumi, procentu likmju izmaiņu riska ierobežošanas izmaksas un citas ar aizdevuma atmaksu saistītas izmaksas), tiešās administrācijas </t>
  </si>
  <si>
    <t xml:space="preserve">izmaksas, kas radušās būvniecības, pirmsprojekta izpētes un projektēšanas laikā, ņemot vērā iznomātāja iesaistīto darbinieku skaitu un viņu </t>
  </si>
  <si>
    <t xml:space="preserve">darba laiku attiecīgā nekustamā īpašuma būvniecības, pirmsprojekta izpētes un projektēšanas procesā). Komponenti nepiemēro, ja ieguldījumi </t>
  </si>
  <si>
    <t xml:space="preserve">nomas objektā, ko iznomā publiskai personai vai tās iestādei, kapitālsabiedrībai vai privātpersonai publiskas funkcijas vai deleģēta valsts </t>
  </si>
  <si>
    <t xml:space="preserve">pārvaldes uzdevuma veikšanai, tiek finansēti no publiskas personas finanšu līdzekļiem, Eiropas Savienības struktūrfondu vai Kohēzijas fonda </t>
  </si>
  <si>
    <t>līdzekļiem vai citiem ārvalsts finanšu instrumentiem;</t>
  </si>
  <si>
    <t>IznP</t>
  </si>
  <si>
    <t xml:space="preserve">aizņemtā kapitāla (kredīta saistību) atmaksas ilgums, ja puses nav vienojušās par citu atmaksas ilgumu, vai pašu ieguldīto līdzekļu atmaksas </t>
  </si>
  <si>
    <t>ilgums, kas noteikts, ņemot vērā ēkas lietderīgās lietošanas laiku.</t>
  </si>
  <si>
    <t>Ēku, būvju un telpu remonts</t>
  </si>
  <si>
    <t>Dienā</t>
  </si>
  <si>
    <t>Stundā</t>
  </si>
  <si>
    <t>Aiziet uz 40.rindu</t>
  </si>
  <si>
    <t>Aiziet uz 58.rindu</t>
  </si>
  <si>
    <t xml:space="preserve">Zn  </t>
  </si>
  <si>
    <t>Ja zeme pieder iznomātājam (Zemes kadastrālā vērtība*1,5%)/proporciju, bet ne mazāk kā 28 EUR/gadā)/12</t>
  </si>
  <si>
    <t>((Tizm/NĪpl + Nizm) x IZNpl)+Zn (ja zeme pieder iznomātājam)</t>
  </si>
  <si>
    <t>Dežurants, saimniecības pārzinis</t>
  </si>
  <si>
    <t>Sakaru pakalpojumi</t>
  </si>
  <si>
    <t>Ūdens, kanalizācija</t>
  </si>
  <si>
    <t>Pārējie iestādes administratīvie izdevumi</t>
  </si>
  <si>
    <t>Apkure</t>
  </si>
  <si>
    <t>Elektroenerģija</t>
  </si>
  <si>
    <t>Transports</t>
  </si>
  <si>
    <t>Izdevumi par saņemtajiem apmācību pakalpojumiem</t>
  </si>
  <si>
    <t>Pārējie iestādes administratīvie izdevumi -licences</t>
  </si>
  <si>
    <t>ēkas+pamatlīdzekļu nolietojums</t>
  </si>
  <si>
    <t>Iekārtu un inventāra noma</t>
  </si>
  <si>
    <t>Kārtējā remonta un iestāžu un uzturēšanas materiālu</t>
  </si>
  <si>
    <t>Iestādes vadītāja, divi vietnieki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</si>
</sst>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 #,##0.00_-;_-* &quot;-&quot;??_-;_-@_-"/>
    <numFmt numFmtId="165" formatCode="_-* #,##0_-;\-* #,##0_-;_-* &quot;-&quot;??_-;_-@_-"/>
    <numFmt numFmtId="166" formatCode="0.000%"/>
  </numFmts>
  <fonts count="20" x14ac:knownFonts="1">
    <font>
      <sz val="11"/>
      <color indexed="8"/>
      <name val="Calibri"/>
      <family val="2"/>
      <charset val="186"/>
    </font>
    <font>
      <sz val="11"/>
      <color indexed="8"/>
      <name val="Calibri"/>
      <family val="2"/>
      <charset val="186"/>
    </font>
    <font>
      <b/>
      <sz val="10"/>
      <color indexed="8"/>
      <name val="Verdana"/>
      <family val="2"/>
      <charset val="186"/>
    </font>
    <font>
      <b/>
      <sz val="11"/>
      <color indexed="8"/>
      <name val="Calibri"/>
      <family val="2"/>
      <charset val="186"/>
    </font>
    <font>
      <b/>
      <sz val="11"/>
      <color theme="3"/>
      <name val="Calibri"/>
      <family val="2"/>
      <charset val="186"/>
    </font>
    <font>
      <sz val="11"/>
      <color theme="3"/>
      <name val="Calibri"/>
      <family val="2"/>
      <charset val="186"/>
    </font>
    <font>
      <sz val="9"/>
      <color indexed="8"/>
      <name val="Verdana"/>
      <family val="2"/>
      <charset val="186"/>
    </font>
    <font>
      <sz val="11"/>
      <name val="Calibri"/>
      <family val="2"/>
      <charset val="186"/>
    </font>
    <font>
      <sz val="10"/>
      <color indexed="8"/>
      <name val="Calibri"/>
      <family val="2"/>
      <charset val="186"/>
    </font>
    <font>
      <sz val="10"/>
      <name val="Arial"/>
      <family val="2"/>
      <charset val="186"/>
    </font>
    <font>
      <b/>
      <sz val="10"/>
      <name val="Arial"/>
      <family val="2"/>
      <charset val="186"/>
    </font>
    <font>
      <sz val="10"/>
      <color theme="5"/>
      <name val="Calibri"/>
      <family val="2"/>
      <charset val="186"/>
    </font>
    <font>
      <sz val="11"/>
      <color rgb="FFFF0000"/>
      <name val="Calibri"/>
      <family val="2"/>
      <charset val="186"/>
    </font>
    <font>
      <sz val="9"/>
      <color theme="1"/>
      <name val="Arial"/>
      <family val="2"/>
      <charset val="186"/>
    </font>
    <font>
      <sz val="10"/>
      <name val="Times New Roman"/>
      <family val="1"/>
      <charset val="186"/>
    </font>
    <font>
      <b/>
      <sz val="11"/>
      <color indexed="8"/>
      <name val="Calibri"/>
      <family val="2"/>
    </font>
    <font>
      <sz val="8"/>
      <name val="Times New Roman"/>
      <family val="1"/>
      <charset val="186"/>
    </font>
    <font>
      <b/>
      <sz val="8"/>
      <name val="Times New Roman"/>
      <family val="1"/>
      <charset val="186"/>
    </font>
    <font>
      <sz val="9"/>
      <color indexed="8"/>
      <name val="Arial"/>
      <family val="2"/>
      <charset val="186"/>
    </font>
    <font>
      <sz val="11"/>
      <color indexed="8"/>
      <name val="Calibri"/>
      <family val="2"/>
      <charset val="186"/>
      <scheme val="minor"/>
    </font>
  </fonts>
  <fills count="8">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2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FF00"/>
        <bgColor indexed="64"/>
      </patternFill>
    </fill>
  </fills>
  <borders count="9">
    <border>
      <left/>
      <right/>
      <top/>
      <bottom/>
      <diagonal/>
    </border>
    <border>
      <left/>
      <right/>
      <top/>
      <bottom style="medium">
        <color indexed="8"/>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164" fontId="13" fillId="0" borderId="0" applyFont="0" applyFill="0" applyBorder="0" applyAlignment="0" applyProtection="0"/>
    <xf numFmtId="0" fontId="14" fillId="0" borderId="0"/>
    <xf numFmtId="164" fontId="18" fillId="0" borderId="0" applyFont="0" applyFill="0" applyBorder="0" applyAlignment="0" applyProtection="0"/>
    <xf numFmtId="164" fontId="1" fillId="0" borderId="0" applyFont="0" applyFill="0" applyBorder="0" applyAlignment="0" applyProtection="0"/>
    <xf numFmtId="0" fontId="9" fillId="0" borderId="0"/>
    <xf numFmtId="0" fontId="9" fillId="0" borderId="0"/>
  </cellStyleXfs>
  <cellXfs count="68">
    <xf numFmtId="0" fontId="0" fillId="0" borderId="0" xfId="0"/>
    <xf numFmtId="0" fontId="2" fillId="0" borderId="0" xfId="0" applyFont="1"/>
    <xf numFmtId="0" fontId="0" fillId="0" borderId="0" xfId="0" applyFill="1"/>
    <xf numFmtId="0" fontId="3" fillId="0" borderId="0" xfId="0" applyFont="1"/>
    <xf numFmtId="0" fontId="4" fillId="0" borderId="0" xfId="0" applyFont="1"/>
    <xf numFmtId="0" fontId="5" fillId="0" borderId="0" xfId="0" applyFont="1"/>
    <xf numFmtId="165" fontId="1" fillId="2" borderId="0" xfId="1" applyNumberFormat="1" applyFont="1" applyFill="1"/>
    <xf numFmtId="0" fontId="6" fillId="0" borderId="0" xfId="0" applyFont="1" applyFill="1" applyAlignment="1">
      <alignment horizontal="right" vertical="center" indent="1"/>
    </xf>
    <xf numFmtId="0" fontId="6" fillId="0" borderId="1" xfId="0" applyFont="1" applyFill="1" applyBorder="1" applyAlignment="1">
      <alignment horizontal="center" vertical="center"/>
    </xf>
    <xf numFmtId="0" fontId="0" fillId="0" borderId="0" xfId="0" applyAlignment="1">
      <alignment horizontal="right"/>
    </xf>
    <xf numFmtId="164" fontId="1" fillId="3" borderId="0" xfId="1" applyFont="1" applyFill="1"/>
    <xf numFmtId="164" fontId="1" fillId="0" borderId="0" xfId="1" applyNumberFormat="1" applyFont="1"/>
    <xf numFmtId="164" fontId="5" fillId="0" borderId="0" xfId="1" applyNumberFormat="1" applyFont="1"/>
    <xf numFmtId="0" fontId="6" fillId="0" borderId="0" xfId="0" applyFont="1" applyFill="1" applyAlignment="1">
      <alignment horizontal="center" vertical="center"/>
    </xf>
    <xf numFmtId="164" fontId="0" fillId="3" borderId="0" xfId="0" applyNumberFormat="1" applyFill="1"/>
    <xf numFmtId="164" fontId="0" fillId="0" borderId="0" xfId="0" applyNumberFormat="1"/>
    <xf numFmtId="165" fontId="7" fillId="4" borderId="0" xfId="1" applyNumberFormat="1" applyFont="1" applyFill="1"/>
    <xf numFmtId="0" fontId="6" fillId="0" borderId="0" xfId="0" applyFont="1" applyAlignment="1">
      <alignment vertical="center"/>
    </xf>
    <xf numFmtId="165" fontId="1" fillId="0" borderId="0" xfId="1" applyNumberFormat="1" applyFont="1"/>
    <xf numFmtId="9" fontId="1" fillId="0" borderId="0" xfId="2" applyFont="1"/>
    <xf numFmtId="165" fontId="1" fillId="4" borderId="0" xfId="1" applyNumberFormat="1" applyFont="1" applyFill="1"/>
    <xf numFmtId="0" fontId="6" fillId="0" borderId="0" xfId="0" applyFont="1" applyAlignment="1"/>
    <xf numFmtId="0" fontId="0" fillId="0" borderId="0" xfId="0" applyAlignment="1">
      <alignment vertical="center"/>
    </xf>
    <xf numFmtId="0" fontId="0" fillId="0" borderId="0" xfId="0" applyFill="1" applyAlignment="1">
      <alignment vertical="center"/>
    </xf>
    <xf numFmtId="0" fontId="6" fillId="0" borderId="0" xfId="0" applyFont="1" applyAlignment="1">
      <alignment horizontal="left" vertical="center" indent="1"/>
    </xf>
    <xf numFmtId="164" fontId="0" fillId="4" borderId="0" xfId="1" applyFont="1" applyFill="1"/>
    <xf numFmtId="0" fontId="6" fillId="0" borderId="0" xfId="0" applyFont="1"/>
    <xf numFmtId="165" fontId="0" fillId="4" borderId="0" xfId="1" applyNumberFormat="1" applyFont="1" applyFill="1"/>
    <xf numFmtId="0" fontId="6" fillId="0" borderId="0" xfId="0" applyFont="1" applyFill="1" applyAlignment="1">
      <alignment horizontal="left" vertical="center" wrapText="1"/>
    </xf>
    <xf numFmtId="0" fontId="8" fillId="0" borderId="0" xfId="0" applyFont="1"/>
    <xf numFmtId="0" fontId="3" fillId="0" borderId="0" xfId="0" applyFont="1" applyAlignment="1">
      <alignment horizontal="right"/>
    </xf>
    <xf numFmtId="165" fontId="9" fillId="0" borderId="0" xfId="1" applyNumberFormat="1" applyFont="1" applyAlignment="1">
      <alignment horizontal="left"/>
    </xf>
    <xf numFmtId="0" fontId="0" fillId="5" borderId="0" xfId="0" applyFill="1"/>
    <xf numFmtId="165" fontId="9" fillId="5" borderId="0" xfId="1" applyNumberFormat="1" applyFont="1" applyFill="1" applyAlignment="1">
      <alignment horizontal="left"/>
    </xf>
    <xf numFmtId="0" fontId="8" fillId="5" borderId="0" xfId="0" applyFont="1" applyFill="1"/>
    <xf numFmtId="0" fontId="0" fillId="6" borderId="0" xfId="0" applyFill="1"/>
    <xf numFmtId="165" fontId="10" fillId="6" borderId="0" xfId="1" applyNumberFormat="1" applyFont="1" applyFill="1" applyAlignment="1">
      <alignment horizontal="left"/>
    </xf>
    <xf numFmtId="0" fontId="0" fillId="0" borderId="0" xfId="0" applyAlignment="1">
      <alignment horizontal="left"/>
    </xf>
    <xf numFmtId="0" fontId="11" fillId="0" borderId="0" xfId="0" applyFont="1" applyAlignment="1">
      <alignment horizontal="left"/>
    </xf>
    <xf numFmtId="0" fontId="0" fillId="0" borderId="0" xfId="0" applyAlignment="1">
      <alignment wrapText="1"/>
    </xf>
    <xf numFmtId="0" fontId="15" fillId="0" borderId="0" xfId="0" applyFont="1"/>
    <xf numFmtId="0" fontId="12" fillId="0" borderId="0" xfId="0" applyFont="1"/>
    <xf numFmtId="165" fontId="7" fillId="0" borderId="0" xfId="1" applyNumberFormat="1" applyFont="1" applyFill="1"/>
    <xf numFmtId="43" fontId="0" fillId="4" borderId="0" xfId="0" applyNumberFormat="1" applyFill="1"/>
    <xf numFmtId="0" fontId="8" fillId="0" borderId="0" xfId="0" applyFont="1" applyAlignment="1">
      <alignment horizontal="left"/>
    </xf>
    <xf numFmtId="0" fontId="16" fillId="0" borderId="4" xfId="8" applyFont="1" applyBorder="1" applyAlignment="1">
      <alignment horizontal="center" vertical="center" wrapText="1"/>
    </xf>
    <xf numFmtId="166" fontId="16" fillId="0" borderId="5" xfId="8" applyNumberFormat="1" applyFont="1" applyBorder="1" applyAlignment="1">
      <alignment horizontal="center" vertical="center"/>
    </xf>
    <xf numFmtId="165" fontId="16" fillId="0" borderId="4" xfId="1" applyNumberFormat="1" applyFont="1" applyBorder="1" applyAlignment="1">
      <alignment horizontal="center" vertical="center" wrapText="1"/>
    </xf>
    <xf numFmtId="165" fontId="16" fillId="0" borderId="5" xfId="1" applyNumberFormat="1" applyFont="1" applyBorder="1" applyAlignment="1">
      <alignment horizontal="center" vertical="center"/>
    </xf>
    <xf numFmtId="0" fontId="19" fillId="0" borderId="0" xfId="0" applyFont="1" applyAlignment="1">
      <alignment wrapText="1"/>
    </xf>
    <xf numFmtId="0" fontId="19" fillId="0" borderId="0" xfId="0" applyFont="1" applyAlignment="1"/>
    <xf numFmtId="165" fontId="19" fillId="7" borderId="0" xfId="1" applyNumberFormat="1" applyFont="1" applyFill="1"/>
    <xf numFmtId="0" fontId="8" fillId="0" borderId="0" xfId="0" applyFont="1" applyAlignment="1">
      <alignment horizontal="left"/>
    </xf>
    <xf numFmtId="0" fontId="19" fillId="0" borderId="0" xfId="0" applyFont="1"/>
    <xf numFmtId="0" fontId="19" fillId="5" borderId="0" xfId="0" applyFont="1" applyFill="1"/>
    <xf numFmtId="0" fontId="8" fillId="0" borderId="0" xfId="0" applyFont="1" applyAlignment="1">
      <alignment horizontal="left"/>
    </xf>
    <xf numFmtId="43" fontId="0" fillId="0" borderId="0" xfId="0" applyNumberFormat="1"/>
    <xf numFmtId="165" fontId="7" fillId="7" borderId="0" xfId="1" applyNumberFormat="1" applyFont="1" applyFill="1" applyAlignment="1">
      <alignment horizontal="left"/>
    </xf>
    <xf numFmtId="0" fontId="11" fillId="7" borderId="0" xfId="0" applyFont="1" applyFill="1" applyAlignment="1">
      <alignment horizontal="left" wrapText="1"/>
    </xf>
    <xf numFmtId="165" fontId="12" fillId="7" borderId="0" xfId="1" applyNumberFormat="1" applyFont="1" applyFill="1" applyAlignment="1">
      <alignment horizontal="left"/>
    </xf>
    <xf numFmtId="0" fontId="6" fillId="0" borderId="0" xfId="0" applyFont="1" applyFill="1" applyAlignment="1">
      <alignment horizontal="left" vertical="center" indent="1"/>
    </xf>
    <xf numFmtId="0" fontId="6" fillId="0" borderId="0" xfId="0" applyFont="1" applyAlignment="1">
      <alignment horizontal="left" vertical="center" wrapText="1"/>
    </xf>
    <xf numFmtId="0" fontId="8" fillId="0" borderId="0" xfId="0" applyFont="1" applyAlignment="1">
      <alignment horizontal="left"/>
    </xf>
    <xf numFmtId="0" fontId="16" fillId="0" borderId="2" xfId="7" applyFont="1" applyBorder="1" applyAlignment="1">
      <alignment horizontal="left" vertical="center" wrapText="1"/>
    </xf>
    <xf numFmtId="0" fontId="16" fillId="0" borderId="3" xfId="7" applyFont="1" applyBorder="1" applyAlignment="1">
      <alignment horizontal="left" vertical="center" wrapText="1"/>
    </xf>
    <xf numFmtId="0" fontId="17" fillId="0" borderId="8" xfId="7" applyFont="1" applyBorder="1" applyAlignment="1">
      <alignment horizontal="center" vertical="center" wrapText="1"/>
    </xf>
    <xf numFmtId="0" fontId="17" fillId="0" borderId="7" xfId="7" applyFont="1" applyBorder="1" applyAlignment="1">
      <alignment horizontal="center" vertical="center" wrapText="1"/>
    </xf>
    <xf numFmtId="0" fontId="17" fillId="0" borderId="6" xfId="7" applyFont="1" applyBorder="1" applyAlignment="1">
      <alignment horizontal="center" vertical="center" wrapText="1"/>
    </xf>
  </cellXfs>
  <cellStyles count="9">
    <cellStyle name="Comma" xfId="1"/>
    <cellStyle name="Komats 13" xfId="5"/>
    <cellStyle name="Komats 20" xfId="3"/>
    <cellStyle name="Komats 6" xfId="6"/>
    <cellStyle name="Normal" xfId="0" builtinId="0"/>
    <cellStyle name="Normal 2 2" xfId="7"/>
    <cellStyle name="Parasts 2" xfId="8"/>
    <cellStyle name="Parasts 7" xfId="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101"/>
  <sheetViews>
    <sheetView tabSelected="1" zoomScaleNormal="100" workbookViewId="0">
      <selection activeCell="B89" sqref="B89"/>
    </sheetView>
  </sheetViews>
  <sheetFormatPr defaultRowHeight="14.4" x14ac:dyDescent="0.3"/>
  <cols>
    <col min="1" max="1" width="14.88671875" customWidth="1"/>
    <col min="2" max="2" width="12.88671875" bestFit="1" customWidth="1"/>
    <col min="3" max="3" width="10.44140625" bestFit="1" customWidth="1"/>
    <col min="4" max="4" width="54.5546875" customWidth="1"/>
    <col min="11" max="11" width="13" customWidth="1"/>
    <col min="12" max="13" width="9.33203125" bestFit="1" customWidth="1"/>
  </cols>
  <sheetData>
    <row r="1" spans="1:15" x14ac:dyDescent="0.3">
      <c r="A1" s="1" t="s">
        <v>0</v>
      </c>
    </row>
    <row r="2" spans="1:15" x14ac:dyDescent="0.3">
      <c r="C2" s="2"/>
      <c r="D2" s="2"/>
      <c r="E2" s="2"/>
      <c r="K2" s="3" t="s">
        <v>1</v>
      </c>
      <c r="L2" s="4" t="s">
        <v>71</v>
      </c>
      <c r="M2" t="s">
        <v>72</v>
      </c>
      <c r="O2" s="5"/>
    </row>
    <row r="3" spans="1:15" ht="15" thickBot="1" x14ac:dyDescent="0.35">
      <c r="B3" s="6">
        <f>((A14/B6+B10)*B8+B12)/12</f>
        <v>2284.3888653613481</v>
      </c>
      <c r="C3" s="7" t="s">
        <v>2</v>
      </c>
      <c r="D3" s="8" t="s">
        <v>77</v>
      </c>
      <c r="E3" s="60" t="s">
        <v>3</v>
      </c>
      <c r="H3" s="9" t="s">
        <v>4</v>
      </c>
      <c r="I3" s="10">
        <f>B3/B8</f>
        <v>11.799529263230104</v>
      </c>
      <c r="K3" s="11">
        <f>I3*B8</f>
        <v>2284.3888653613481</v>
      </c>
      <c r="L3" s="12">
        <f>K3/21</f>
        <v>108.78042216006419</v>
      </c>
      <c r="M3" s="15">
        <f>L3/8</f>
        <v>13.597552770008024</v>
      </c>
      <c r="O3" s="5"/>
    </row>
    <row r="4" spans="1:15" x14ac:dyDescent="0.3">
      <c r="B4" s="9" t="s">
        <v>5</v>
      </c>
      <c r="C4" s="7"/>
      <c r="D4" s="13">
        <v>12</v>
      </c>
      <c r="E4" s="60"/>
      <c r="H4" s="9" t="s">
        <v>6</v>
      </c>
      <c r="I4" s="14">
        <f>I3*1.21</f>
        <v>14.277430408508426</v>
      </c>
      <c r="K4" s="11">
        <f>I4*B8</f>
        <v>2764.1105270872313</v>
      </c>
      <c r="L4" s="12">
        <f>K4/21</f>
        <v>131.62431081367768</v>
      </c>
      <c r="M4" s="15">
        <f>L4/8</f>
        <v>16.45303885170971</v>
      </c>
      <c r="O4" s="5"/>
    </row>
    <row r="5" spans="1:15" x14ac:dyDescent="0.3">
      <c r="C5" s="2"/>
      <c r="D5" s="2"/>
      <c r="E5" s="2"/>
      <c r="K5" s="15"/>
      <c r="O5" s="5"/>
    </row>
    <row r="6" spans="1:15" x14ac:dyDescent="0.3">
      <c r="B6" s="16">
        <v>756.4</v>
      </c>
      <c r="C6" t="s">
        <v>7</v>
      </c>
      <c r="D6" s="17" t="s">
        <v>8</v>
      </c>
      <c r="O6" s="5"/>
    </row>
    <row r="7" spans="1:15" ht="4.5" customHeight="1" x14ac:dyDescent="0.3">
      <c r="B7" s="18"/>
      <c r="D7" s="17"/>
      <c r="O7" s="5"/>
    </row>
    <row r="8" spans="1:15" x14ac:dyDescent="0.3">
      <c r="A8" s="19">
        <f>B8/B6</f>
        <v>0.25594923320994184</v>
      </c>
      <c r="B8" s="20">
        <v>193.6</v>
      </c>
      <c r="C8" t="s">
        <v>9</v>
      </c>
      <c r="D8" s="21" t="s">
        <v>10</v>
      </c>
      <c r="E8" s="21"/>
      <c r="L8" s="15"/>
    </row>
    <row r="9" spans="1:15" ht="5.25" customHeight="1" x14ac:dyDescent="0.3">
      <c r="B9" s="18"/>
      <c r="D9" s="17"/>
    </row>
    <row r="10" spans="1:15" x14ac:dyDescent="0.3">
      <c r="B10" s="20">
        <f>A54</f>
        <v>58.217157750227578</v>
      </c>
      <c r="C10" t="s">
        <v>11</v>
      </c>
      <c r="D10" s="21" t="s">
        <v>12</v>
      </c>
    </row>
    <row r="11" spans="1:15" ht="6.75" customHeight="1" x14ac:dyDescent="0.3">
      <c r="C11" s="21"/>
    </row>
    <row r="12" spans="1:15" ht="18.600000000000001" customHeight="1" x14ac:dyDescent="0.3">
      <c r="B12" s="51">
        <v>28</v>
      </c>
      <c r="C12" s="49" t="s">
        <v>75</v>
      </c>
      <c r="D12" s="50" t="s">
        <v>76</v>
      </c>
    </row>
    <row r="13" spans="1:15" ht="6.75" customHeight="1" x14ac:dyDescent="0.3">
      <c r="C13" s="21"/>
    </row>
    <row r="14" spans="1:15" x14ac:dyDescent="0.3">
      <c r="A14" s="20">
        <f>B23+B34+B36+B40+B41+B43</f>
        <v>62957.112399999998</v>
      </c>
      <c r="B14" t="s">
        <v>13</v>
      </c>
      <c r="C14" t="s">
        <v>14</v>
      </c>
    </row>
    <row r="16" spans="1:15" x14ac:dyDescent="0.3">
      <c r="D16" s="17" t="s">
        <v>15</v>
      </c>
      <c r="M16" s="56"/>
    </row>
    <row r="17" spans="2:8" x14ac:dyDescent="0.3">
      <c r="D17" s="22"/>
    </row>
    <row r="18" spans="2:8" x14ac:dyDescent="0.3">
      <c r="D18" t="s">
        <v>43</v>
      </c>
      <c r="H18" t="s">
        <v>43</v>
      </c>
    </row>
    <row r="19" spans="2:8" x14ac:dyDescent="0.3">
      <c r="D19" s="23"/>
    </row>
    <row r="20" spans="2:8" x14ac:dyDescent="0.3">
      <c r="D20" s="24" t="s">
        <v>16</v>
      </c>
    </row>
    <row r="23" spans="2:8" x14ac:dyDescent="0.3">
      <c r="B23" s="20">
        <f>C77+C80</f>
        <v>42354.542399999998</v>
      </c>
      <c r="C23" t="s">
        <v>17</v>
      </c>
      <c r="D23" t="s">
        <v>44</v>
      </c>
    </row>
    <row r="24" spans="2:8" x14ac:dyDescent="0.3">
      <c r="B24" s="18"/>
      <c r="D24" t="s">
        <v>45</v>
      </c>
    </row>
    <row r="25" spans="2:8" x14ac:dyDescent="0.3">
      <c r="B25" s="18"/>
      <c r="D25" t="s">
        <v>46</v>
      </c>
    </row>
    <row r="26" spans="2:8" x14ac:dyDescent="0.3">
      <c r="B26" s="18"/>
      <c r="D26" t="s">
        <v>47</v>
      </c>
    </row>
    <row r="27" spans="2:8" x14ac:dyDescent="0.3">
      <c r="B27" s="18"/>
      <c r="D27" t="s">
        <v>48</v>
      </c>
    </row>
    <row r="28" spans="2:8" x14ac:dyDescent="0.3">
      <c r="B28" s="18"/>
      <c r="D28" t="s">
        <v>49</v>
      </c>
    </row>
    <row r="29" spans="2:8" x14ac:dyDescent="0.3">
      <c r="B29" s="18"/>
      <c r="D29" t="s">
        <v>50</v>
      </c>
    </row>
    <row r="30" spans="2:8" x14ac:dyDescent="0.3">
      <c r="B30" s="18"/>
      <c r="D30" t="s">
        <v>51</v>
      </c>
    </row>
    <row r="31" spans="2:8" x14ac:dyDescent="0.3">
      <c r="B31" s="18"/>
      <c r="D31" t="s">
        <v>52</v>
      </c>
    </row>
    <row r="32" spans="2:8" x14ac:dyDescent="0.3">
      <c r="B32" s="18"/>
      <c r="D32" t="s">
        <v>53</v>
      </c>
    </row>
    <row r="33" spans="2:4" x14ac:dyDescent="0.3">
      <c r="B33" s="18"/>
      <c r="D33" t="s">
        <v>54</v>
      </c>
    </row>
    <row r="34" spans="2:4" x14ac:dyDescent="0.3">
      <c r="B34" s="20">
        <f>C94</f>
        <v>20602.57</v>
      </c>
      <c r="C34" t="s">
        <v>18</v>
      </c>
      <c r="D34" t="s">
        <v>19</v>
      </c>
    </row>
    <row r="35" spans="2:4" x14ac:dyDescent="0.3">
      <c r="B35" s="18"/>
      <c r="D35" t="s">
        <v>20</v>
      </c>
    </row>
    <row r="36" spans="2:4" x14ac:dyDescent="0.3">
      <c r="B36" s="20"/>
      <c r="C36" t="s">
        <v>21</v>
      </c>
      <c r="D36" t="s">
        <v>55</v>
      </c>
    </row>
    <row r="37" spans="2:4" x14ac:dyDescent="0.3">
      <c r="B37" s="18"/>
      <c r="D37" t="s">
        <v>56</v>
      </c>
    </row>
    <row r="38" spans="2:4" x14ac:dyDescent="0.3">
      <c r="B38" s="18"/>
      <c r="D38" t="s">
        <v>57</v>
      </c>
    </row>
    <row r="39" spans="2:4" x14ac:dyDescent="0.3">
      <c r="B39" s="18"/>
      <c r="D39" t="s">
        <v>22</v>
      </c>
    </row>
    <row r="40" spans="2:4" x14ac:dyDescent="0.3">
      <c r="B40" s="20">
        <v>0</v>
      </c>
      <c r="C40" t="s">
        <v>23</v>
      </c>
      <c r="D40" t="s">
        <v>24</v>
      </c>
    </row>
    <row r="41" spans="2:4" x14ac:dyDescent="0.3">
      <c r="B41" s="20"/>
      <c r="C41" t="s">
        <v>25</v>
      </c>
      <c r="D41" t="s">
        <v>26</v>
      </c>
    </row>
    <row r="42" spans="2:4" x14ac:dyDescent="0.3">
      <c r="B42" s="20">
        <f>D101</f>
        <v>0</v>
      </c>
      <c r="C42" t="s">
        <v>58</v>
      </c>
      <c r="D42" t="s">
        <v>59</v>
      </c>
    </row>
    <row r="43" spans="2:4" s="2" customFormat="1" x14ac:dyDescent="0.3">
      <c r="B43" s="42"/>
      <c r="D43" s="2" t="s">
        <v>60</v>
      </c>
    </row>
    <row r="44" spans="2:4" s="2" customFormat="1" x14ac:dyDescent="0.3">
      <c r="B44" s="42"/>
      <c r="D44" s="2" t="s">
        <v>61</v>
      </c>
    </row>
    <row r="45" spans="2:4" x14ac:dyDescent="0.3">
      <c r="D45" s="2" t="s">
        <v>62</v>
      </c>
    </row>
    <row r="46" spans="2:4" x14ac:dyDescent="0.3">
      <c r="D46" s="2" t="s">
        <v>63</v>
      </c>
    </row>
    <row r="47" spans="2:4" x14ac:dyDescent="0.3">
      <c r="D47" s="2" t="s">
        <v>64</v>
      </c>
    </row>
    <row r="48" spans="2:4" x14ac:dyDescent="0.3">
      <c r="D48" s="2" t="s">
        <v>65</v>
      </c>
    </row>
    <row r="49" spans="1:17" x14ac:dyDescent="0.3">
      <c r="D49" s="2" t="s">
        <v>66</v>
      </c>
    </row>
    <row r="50" spans="1:17" x14ac:dyDescent="0.3">
      <c r="B50" s="20"/>
      <c r="C50" t="s">
        <v>67</v>
      </c>
      <c r="D50" s="2" t="s">
        <v>68</v>
      </c>
    </row>
    <row r="51" spans="1:17" x14ac:dyDescent="0.3">
      <c r="D51" s="2" t="s">
        <v>69</v>
      </c>
    </row>
    <row r="54" spans="1:17" ht="30" customHeight="1" x14ac:dyDescent="0.3">
      <c r="A54" s="25">
        <f>B60*B62/B64</f>
        <v>58.217157750227578</v>
      </c>
      <c r="B54" t="s">
        <v>11</v>
      </c>
      <c r="C54" s="61" t="s">
        <v>27</v>
      </c>
      <c r="D54" s="61"/>
      <c r="E54" s="61"/>
      <c r="F54" s="61"/>
      <c r="G54" s="61"/>
      <c r="H54" s="61"/>
      <c r="I54" s="61"/>
      <c r="J54" s="61"/>
      <c r="K54" s="61"/>
      <c r="L54" s="61"/>
      <c r="M54" s="61"/>
      <c r="N54" s="61"/>
      <c r="O54" s="61"/>
      <c r="P54" s="61"/>
      <c r="Q54" s="61"/>
    </row>
    <row r="56" spans="1:17" x14ac:dyDescent="0.3">
      <c r="E56" s="26" t="s">
        <v>28</v>
      </c>
    </row>
    <row r="58" spans="1:17" x14ac:dyDescent="0.3">
      <c r="E58" s="26" t="s">
        <v>29</v>
      </c>
    </row>
    <row r="60" spans="1:17" ht="46.5" customHeight="1" x14ac:dyDescent="0.3">
      <c r="B60" s="27">
        <f>C90</f>
        <v>72286.839200000002</v>
      </c>
      <c r="C60" t="s">
        <v>30</v>
      </c>
      <c r="D60" s="61" t="s">
        <v>31</v>
      </c>
      <c r="E60" s="61"/>
      <c r="F60" s="61"/>
      <c r="G60" s="61"/>
      <c r="H60" s="61"/>
      <c r="I60" s="61"/>
      <c r="J60" s="61"/>
      <c r="K60" s="61"/>
      <c r="L60" s="61"/>
      <c r="M60" s="61"/>
      <c r="N60" s="61"/>
      <c r="O60" s="61"/>
      <c r="P60" s="61"/>
      <c r="Q60" s="61"/>
    </row>
    <row r="61" spans="1:17" s="2" customFormat="1" ht="7.5" customHeight="1" x14ac:dyDescent="0.3">
      <c r="D61" s="28"/>
      <c r="E61" s="28"/>
      <c r="F61" s="28"/>
      <c r="G61" s="28"/>
      <c r="H61" s="28"/>
      <c r="I61" s="28"/>
      <c r="J61" s="28"/>
      <c r="K61" s="28"/>
      <c r="L61" s="28"/>
      <c r="M61" s="28"/>
      <c r="N61" s="28"/>
      <c r="O61" s="28"/>
      <c r="P61" s="28"/>
      <c r="Q61" s="28"/>
    </row>
    <row r="62" spans="1:17" ht="32.25" customHeight="1" x14ac:dyDescent="0.3">
      <c r="B62" s="43">
        <f>(C82+C79)/143688</f>
        <v>0.60917669951561715</v>
      </c>
      <c r="C62" t="s">
        <v>32</v>
      </c>
      <c r="D62" s="61" t="s">
        <v>33</v>
      </c>
      <c r="E62" s="61"/>
      <c r="F62" s="61"/>
      <c r="G62" s="61"/>
      <c r="H62" s="61"/>
      <c r="I62" s="61"/>
      <c r="J62" s="61"/>
      <c r="K62" s="61"/>
      <c r="L62" s="61"/>
      <c r="M62" s="61"/>
      <c r="N62" s="61"/>
      <c r="O62" s="61"/>
      <c r="P62" s="61"/>
      <c r="Q62" s="61"/>
    </row>
    <row r="63" spans="1:17" ht="6" customHeight="1" x14ac:dyDescent="0.3"/>
    <row r="64" spans="1:17" x14ac:dyDescent="0.3">
      <c r="B64" s="20">
        <v>756.4</v>
      </c>
      <c r="C64" t="s">
        <v>34</v>
      </c>
      <c r="D64" s="26" t="s">
        <v>35</v>
      </c>
    </row>
    <row r="67" spans="1:7" x14ac:dyDescent="0.3">
      <c r="C67" s="29"/>
      <c r="D67" s="29"/>
      <c r="E67" s="29"/>
      <c r="F67" s="29"/>
    </row>
    <row r="68" spans="1:7" x14ac:dyDescent="0.3">
      <c r="B68" s="30" t="s">
        <v>36</v>
      </c>
      <c r="C68" s="29"/>
      <c r="D68" s="29"/>
      <c r="E68" s="29"/>
      <c r="F68" s="29"/>
    </row>
    <row r="69" spans="1:7" x14ac:dyDescent="0.3">
      <c r="B69">
        <v>2222</v>
      </c>
      <c r="C69" s="18">
        <v>300</v>
      </c>
      <c r="D69" s="44" t="s">
        <v>80</v>
      </c>
      <c r="E69" s="41"/>
    </row>
    <row r="70" spans="1:7" x14ac:dyDescent="0.3">
      <c r="A70" s="32"/>
      <c r="B70" s="32">
        <v>2239</v>
      </c>
      <c r="C70" s="33">
        <v>2000</v>
      </c>
      <c r="D70" s="34" t="s">
        <v>81</v>
      </c>
      <c r="E70" s="32"/>
      <c r="F70" s="32"/>
    </row>
    <row r="71" spans="1:7" x14ac:dyDescent="0.3">
      <c r="B71">
        <v>2244</v>
      </c>
      <c r="C71" s="31">
        <v>1200</v>
      </c>
      <c r="D71" s="44" t="s">
        <v>37</v>
      </c>
      <c r="E71" s="44"/>
    </row>
    <row r="72" spans="1:7" x14ac:dyDescent="0.3">
      <c r="B72">
        <v>2221</v>
      </c>
      <c r="C72" s="31">
        <v>9810</v>
      </c>
      <c r="D72" s="44" t="s">
        <v>82</v>
      </c>
    </row>
    <row r="73" spans="1:7" x14ac:dyDescent="0.3">
      <c r="B73">
        <v>2247</v>
      </c>
      <c r="C73" s="31">
        <v>0</v>
      </c>
      <c r="D73" s="44" t="s">
        <v>70</v>
      </c>
    </row>
    <row r="74" spans="1:7" x14ac:dyDescent="0.3">
      <c r="B74">
        <v>2223</v>
      </c>
      <c r="C74" s="31">
        <v>4200</v>
      </c>
      <c r="D74" s="44" t="s">
        <v>83</v>
      </c>
    </row>
    <row r="75" spans="1:7" x14ac:dyDescent="0.3">
      <c r="B75">
        <v>2264</v>
      </c>
      <c r="C75" s="31">
        <v>200</v>
      </c>
      <c r="D75" s="44" t="s">
        <v>88</v>
      </c>
    </row>
    <row r="76" spans="1:7" x14ac:dyDescent="0.3">
      <c r="B76">
        <v>2350</v>
      </c>
      <c r="C76" s="31">
        <v>500</v>
      </c>
      <c r="D76" s="44" t="s">
        <v>89</v>
      </c>
    </row>
    <row r="77" spans="1:7" x14ac:dyDescent="0.3">
      <c r="A77" s="35" t="s">
        <v>38</v>
      </c>
      <c r="B77" s="35"/>
      <c r="C77" s="36">
        <f>SUM(C69:C76)</f>
        <v>18210</v>
      </c>
      <c r="D77" s="62"/>
      <c r="E77" s="62"/>
      <c r="F77" s="62"/>
      <c r="G77" s="62"/>
    </row>
    <row r="78" spans="1:7" x14ac:dyDescent="0.3">
      <c r="C78" s="37"/>
      <c r="D78" s="62"/>
      <c r="E78" s="62"/>
      <c r="F78" s="62"/>
      <c r="G78" s="62"/>
    </row>
    <row r="79" spans="1:7" x14ac:dyDescent="0.3">
      <c r="C79" s="59">
        <f>19536*1.2359</f>
        <v>24144.542399999998</v>
      </c>
      <c r="D79" s="38" t="s">
        <v>78</v>
      </c>
      <c r="E79" s="44"/>
      <c r="F79" s="44"/>
      <c r="G79" s="44"/>
    </row>
    <row r="80" spans="1:7" x14ac:dyDescent="0.3">
      <c r="A80" s="35" t="s">
        <v>39</v>
      </c>
      <c r="B80" s="35"/>
      <c r="C80" s="36">
        <f>SUM(C79:C79)</f>
        <v>24144.542399999998</v>
      </c>
      <c r="D80" s="44"/>
      <c r="E80" s="44"/>
      <c r="F80" s="44"/>
      <c r="G80" s="44"/>
    </row>
    <row r="81" spans="1:7" x14ac:dyDescent="0.3">
      <c r="C81" s="37"/>
      <c r="D81" s="44"/>
      <c r="E81" s="44"/>
      <c r="F81" s="44"/>
      <c r="G81" s="44"/>
    </row>
    <row r="82" spans="1:7" x14ac:dyDescent="0.3">
      <c r="C82" s="57">
        <f>51288*1.2359</f>
        <v>63386.839200000002</v>
      </c>
      <c r="D82" s="58" t="s">
        <v>90</v>
      </c>
    </row>
    <row r="83" spans="1:7" x14ac:dyDescent="0.3">
      <c r="B83">
        <v>2211</v>
      </c>
      <c r="C83" s="41">
        <v>200</v>
      </c>
      <c r="D83" s="53" t="s">
        <v>79</v>
      </c>
    </row>
    <row r="84" spans="1:7" x14ac:dyDescent="0.3">
      <c r="B84">
        <v>2239</v>
      </c>
      <c r="C84" s="41">
        <v>2000</v>
      </c>
      <c r="D84" s="54" t="s">
        <v>86</v>
      </c>
    </row>
    <row r="85" spans="1:7" x14ac:dyDescent="0.3">
      <c r="B85">
        <v>2235</v>
      </c>
      <c r="C85">
        <v>200</v>
      </c>
      <c r="D85" s="52" t="s">
        <v>85</v>
      </c>
    </row>
    <row r="86" spans="1:7" x14ac:dyDescent="0.3">
      <c r="B86">
        <v>2311</v>
      </c>
      <c r="C86">
        <v>400</v>
      </c>
      <c r="D86" s="44" t="s">
        <v>40</v>
      </c>
    </row>
    <row r="87" spans="1:7" x14ac:dyDescent="0.3">
      <c r="B87">
        <v>2312</v>
      </c>
      <c r="C87" s="41">
        <v>1100</v>
      </c>
      <c r="D87" s="44" t="s">
        <v>41</v>
      </c>
    </row>
    <row r="88" spans="1:7" x14ac:dyDescent="0.3">
      <c r="B88">
        <v>2233</v>
      </c>
      <c r="C88" s="41">
        <v>5000</v>
      </c>
      <c r="D88" s="44" t="s">
        <v>84</v>
      </c>
    </row>
    <row r="89" spans="1:7" x14ac:dyDescent="0.3">
      <c r="C89" s="41"/>
      <c r="D89" s="52"/>
    </row>
    <row r="90" spans="1:7" x14ac:dyDescent="0.3">
      <c r="A90" s="35" t="s">
        <v>74</v>
      </c>
      <c r="B90" s="35"/>
      <c r="C90" s="36">
        <f>SUM(C82:C89)</f>
        <v>72286.839200000002</v>
      </c>
    </row>
    <row r="92" spans="1:7" ht="28.8" x14ac:dyDescent="0.3">
      <c r="C92" s="39" t="s">
        <v>42</v>
      </c>
    </row>
    <row r="93" spans="1:7" x14ac:dyDescent="0.3">
      <c r="C93">
        <v>20602.57</v>
      </c>
      <c r="D93" t="s">
        <v>87</v>
      </c>
    </row>
    <row r="94" spans="1:7" x14ac:dyDescent="0.3">
      <c r="C94" s="40">
        <f>SUM(C93:C93)</f>
        <v>20602.57</v>
      </c>
    </row>
    <row r="96" spans="1:7" ht="15" thickBot="1" x14ac:dyDescent="0.35"/>
    <row r="97" spans="1:4" ht="15" customHeight="1" x14ac:dyDescent="0.3">
      <c r="A97" s="63"/>
      <c r="B97" s="65"/>
      <c r="C97" s="45"/>
      <c r="D97" s="47"/>
    </row>
    <row r="98" spans="1:4" ht="15" thickBot="1" x14ac:dyDescent="0.35">
      <c r="A98" s="64"/>
      <c r="B98" s="66"/>
      <c r="C98" s="46"/>
      <c r="D98" s="48"/>
    </row>
    <row r="99" spans="1:4" ht="15" customHeight="1" x14ac:dyDescent="0.3">
      <c r="A99" s="63"/>
      <c r="B99" s="67"/>
      <c r="C99" s="45"/>
      <c r="D99" s="47"/>
    </row>
    <row r="100" spans="1:4" ht="15" thickBot="1" x14ac:dyDescent="0.35">
      <c r="A100" s="64"/>
      <c r="B100" s="66"/>
      <c r="C100" s="46"/>
      <c r="D100" s="48"/>
    </row>
    <row r="101" spans="1:4" x14ac:dyDescent="0.3">
      <c r="A101" s="35" t="s">
        <v>73</v>
      </c>
      <c r="B101" s="35"/>
      <c r="C101" s="36"/>
      <c r="D101" s="36">
        <v>0</v>
      </c>
    </row>
  </sheetData>
  <mergeCells count="10">
    <mergeCell ref="A97:A98"/>
    <mergeCell ref="B97:B98"/>
    <mergeCell ref="A99:A100"/>
    <mergeCell ref="B99:B100"/>
    <mergeCell ref="D78:G78"/>
    <mergeCell ref="E3:E4"/>
    <mergeCell ref="C54:Q54"/>
    <mergeCell ref="D60:Q60"/>
    <mergeCell ref="D62:Q62"/>
    <mergeCell ref="D77:G77"/>
  </mergeCells>
  <pageMargins left="0.70866141732283472" right="0.70866141732283472" top="0.74803149606299213" bottom="0.74803149606299213" header="0.31496062992125984" footer="0.31496062992125984"/>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101"/>
  <sheetViews>
    <sheetView zoomScaleNormal="100" workbookViewId="0">
      <selection activeCell="A89" sqref="A89:XFD89"/>
    </sheetView>
  </sheetViews>
  <sheetFormatPr defaultRowHeight="14.4" x14ac:dyDescent="0.3"/>
  <cols>
    <col min="1" max="1" width="14.88671875" customWidth="1"/>
    <col min="2" max="2" width="12.88671875" bestFit="1" customWidth="1"/>
    <col min="3" max="3" width="10.44140625" bestFit="1" customWidth="1"/>
    <col min="4" max="4" width="54.5546875" customWidth="1"/>
    <col min="11" max="11" width="13" customWidth="1"/>
    <col min="12" max="13" width="9.33203125" bestFit="1" customWidth="1"/>
  </cols>
  <sheetData>
    <row r="1" spans="1:15" x14ac:dyDescent="0.3">
      <c r="A1" s="1" t="s">
        <v>0</v>
      </c>
    </row>
    <row r="2" spans="1:15" x14ac:dyDescent="0.3">
      <c r="C2" s="2"/>
      <c r="D2" s="2"/>
      <c r="E2" s="2"/>
      <c r="K2" s="3" t="s">
        <v>1</v>
      </c>
      <c r="L2" s="4" t="s">
        <v>71</v>
      </c>
      <c r="M2" t="s">
        <v>72</v>
      </c>
      <c r="O2" s="5"/>
    </row>
    <row r="3" spans="1:15" ht="15" thickBot="1" x14ac:dyDescent="0.35">
      <c r="B3" s="6">
        <f>((A14/B6+B10)*B8+B12)/12</f>
        <v>378.35384713340403</v>
      </c>
      <c r="C3" s="7" t="s">
        <v>2</v>
      </c>
      <c r="D3" s="8" t="s">
        <v>77</v>
      </c>
      <c r="E3" s="60" t="s">
        <v>3</v>
      </c>
      <c r="H3" s="9" t="s">
        <v>4</v>
      </c>
      <c r="I3" s="10">
        <f>B3/B8</f>
        <v>11.86062216719135</v>
      </c>
      <c r="K3" s="11">
        <f>I3*B8</f>
        <v>378.35384713340403</v>
      </c>
      <c r="L3" s="12">
        <f>K3/21</f>
        <v>18.01684986349543</v>
      </c>
      <c r="M3" s="15">
        <f>L3/8</f>
        <v>2.2521062329369288</v>
      </c>
      <c r="O3" s="5"/>
    </row>
    <row r="4" spans="1:15" x14ac:dyDescent="0.3">
      <c r="B4" s="9" t="s">
        <v>5</v>
      </c>
      <c r="C4" s="7"/>
      <c r="D4" s="13">
        <v>12</v>
      </c>
      <c r="E4" s="60"/>
      <c r="H4" s="9" t="s">
        <v>6</v>
      </c>
      <c r="I4" s="14">
        <f>I3*1.21</f>
        <v>14.351352822301532</v>
      </c>
      <c r="K4" s="11">
        <f>I4*B8</f>
        <v>457.80815503141883</v>
      </c>
      <c r="L4" s="12">
        <f>K4/21</f>
        <v>21.800388334829467</v>
      </c>
      <c r="M4" s="15">
        <f>L4/8</f>
        <v>2.7250485418536834</v>
      </c>
      <c r="O4" s="5"/>
    </row>
    <row r="5" spans="1:15" x14ac:dyDescent="0.3">
      <c r="C5" s="2"/>
      <c r="D5" s="2"/>
      <c r="E5" s="2"/>
      <c r="K5" s="15"/>
      <c r="O5" s="5"/>
    </row>
    <row r="6" spans="1:15" x14ac:dyDescent="0.3">
      <c r="B6" s="16">
        <v>756.4</v>
      </c>
      <c r="C6" t="s">
        <v>7</v>
      </c>
      <c r="D6" s="17" t="s">
        <v>8</v>
      </c>
      <c r="O6" s="5"/>
    </row>
    <row r="7" spans="1:15" ht="4.5" customHeight="1" x14ac:dyDescent="0.3">
      <c r="B7" s="18"/>
      <c r="D7" s="17"/>
      <c r="O7" s="5"/>
    </row>
    <row r="8" spans="1:15" x14ac:dyDescent="0.3">
      <c r="A8" s="19">
        <f>B8/B6</f>
        <v>4.2173453199365413E-2</v>
      </c>
      <c r="B8" s="27">
        <v>31.9</v>
      </c>
      <c r="C8" t="s">
        <v>9</v>
      </c>
      <c r="D8" s="21" t="s">
        <v>10</v>
      </c>
      <c r="E8" s="21"/>
      <c r="L8" s="15"/>
    </row>
    <row r="9" spans="1:15" ht="5.25" customHeight="1" x14ac:dyDescent="0.3">
      <c r="B9" s="18"/>
      <c r="D9" s="17"/>
    </row>
    <row r="10" spans="1:15" x14ac:dyDescent="0.3">
      <c r="B10" s="20">
        <f>A54</f>
        <v>58.217157750227578</v>
      </c>
      <c r="C10" t="s">
        <v>11</v>
      </c>
      <c r="D10" s="21" t="s">
        <v>12</v>
      </c>
    </row>
    <row r="11" spans="1:15" ht="6.75" customHeight="1" x14ac:dyDescent="0.3">
      <c r="C11" s="21"/>
    </row>
    <row r="12" spans="1:15" ht="18.600000000000001" customHeight="1" x14ac:dyDescent="0.3">
      <c r="B12" s="51">
        <v>28</v>
      </c>
      <c r="C12" s="49" t="s">
        <v>75</v>
      </c>
      <c r="D12" s="50" t="s">
        <v>76</v>
      </c>
    </row>
    <row r="13" spans="1:15" ht="6.75" customHeight="1" x14ac:dyDescent="0.3">
      <c r="C13" s="21"/>
    </row>
    <row r="14" spans="1:15" x14ac:dyDescent="0.3">
      <c r="A14" s="20">
        <f>B23+B34+B36+B40+B41+B43</f>
        <v>62957.112399999998</v>
      </c>
      <c r="B14" t="s">
        <v>13</v>
      </c>
      <c r="C14" t="s">
        <v>14</v>
      </c>
    </row>
    <row r="16" spans="1:15" x14ac:dyDescent="0.3">
      <c r="D16" s="17" t="s">
        <v>15</v>
      </c>
      <c r="M16" s="56"/>
    </row>
    <row r="17" spans="2:8" x14ac:dyDescent="0.3">
      <c r="D17" s="22"/>
    </row>
    <row r="18" spans="2:8" x14ac:dyDescent="0.3">
      <c r="D18" t="s">
        <v>43</v>
      </c>
      <c r="H18" t="s">
        <v>43</v>
      </c>
    </row>
    <row r="19" spans="2:8" x14ac:dyDescent="0.3">
      <c r="D19" s="23"/>
    </row>
    <row r="20" spans="2:8" x14ac:dyDescent="0.3">
      <c r="D20" s="24" t="s">
        <v>16</v>
      </c>
    </row>
    <row r="23" spans="2:8" x14ac:dyDescent="0.3">
      <c r="B23" s="20">
        <f>C77+C80</f>
        <v>42354.542399999998</v>
      </c>
      <c r="C23" t="s">
        <v>17</v>
      </c>
      <c r="D23" t="s">
        <v>44</v>
      </c>
    </row>
    <row r="24" spans="2:8" x14ac:dyDescent="0.3">
      <c r="B24" s="18"/>
      <c r="D24" t="s">
        <v>45</v>
      </c>
    </row>
    <row r="25" spans="2:8" x14ac:dyDescent="0.3">
      <c r="B25" s="18"/>
      <c r="D25" t="s">
        <v>46</v>
      </c>
    </row>
    <row r="26" spans="2:8" x14ac:dyDescent="0.3">
      <c r="B26" s="18"/>
      <c r="D26" t="s">
        <v>47</v>
      </c>
    </row>
    <row r="27" spans="2:8" x14ac:dyDescent="0.3">
      <c r="B27" s="18"/>
      <c r="D27" t="s">
        <v>48</v>
      </c>
    </row>
    <row r="28" spans="2:8" x14ac:dyDescent="0.3">
      <c r="B28" s="18"/>
      <c r="D28" t="s">
        <v>49</v>
      </c>
    </row>
    <row r="29" spans="2:8" x14ac:dyDescent="0.3">
      <c r="B29" s="18"/>
      <c r="D29" t="s">
        <v>50</v>
      </c>
    </row>
    <row r="30" spans="2:8" x14ac:dyDescent="0.3">
      <c r="B30" s="18"/>
      <c r="D30" t="s">
        <v>51</v>
      </c>
    </row>
    <row r="31" spans="2:8" x14ac:dyDescent="0.3">
      <c r="B31" s="18"/>
      <c r="D31" t="s">
        <v>52</v>
      </c>
    </row>
    <row r="32" spans="2:8" x14ac:dyDescent="0.3">
      <c r="B32" s="18"/>
      <c r="D32" t="s">
        <v>53</v>
      </c>
    </row>
    <row r="33" spans="2:4" x14ac:dyDescent="0.3">
      <c r="B33" s="18"/>
      <c r="D33" t="s">
        <v>54</v>
      </c>
    </row>
    <row r="34" spans="2:4" x14ac:dyDescent="0.3">
      <c r="B34" s="20">
        <f>C94</f>
        <v>20602.57</v>
      </c>
      <c r="C34" t="s">
        <v>18</v>
      </c>
      <c r="D34" t="s">
        <v>19</v>
      </c>
    </row>
    <row r="35" spans="2:4" x14ac:dyDescent="0.3">
      <c r="B35" s="18"/>
      <c r="D35" t="s">
        <v>20</v>
      </c>
    </row>
    <row r="36" spans="2:4" x14ac:dyDescent="0.3">
      <c r="B36" s="20"/>
      <c r="C36" t="s">
        <v>21</v>
      </c>
      <c r="D36" t="s">
        <v>55</v>
      </c>
    </row>
    <row r="37" spans="2:4" x14ac:dyDescent="0.3">
      <c r="B37" s="18"/>
      <c r="D37" t="s">
        <v>56</v>
      </c>
    </row>
    <row r="38" spans="2:4" x14ac:dyDescent="0.3">
      <c r="B38" s="18"/>
      <c r="D38" t="s">
        <v>57</v>
      </c>
    </row>
    <row r="39" spans="2:4" x14ac:dyDescent="0.3">
      <c r="B39" s="18"/>
      <c r="D39" t="s">
        <v>22</v>
      </c>
    </row>
    <row r="40" spans="2:4" x14ac:dyDescent="0.3">
      <c r="B40" s="20">
        <v>0</v>
      </c>
      <c r="C40" t="s">
        <v>23</v>
      </c>
      <c r="D40" t="s">
        <v>24</v>
      </c>
    </row>
    <row r="41" spans="2:4" x14ac:dyDescent="0.3">
      <c r="B41" s="20"/>
      <c r="C41" t="s">
        <v>25</v>
      </c>
      <c r="D41" t="s">
        <v>26</v>
      </c>
    </row>
    <row r="42" spans="2:4" x14ac:dyDescent="0.3">
      <c r="B42" s="20">
        <f>D101</f>
        <v>0</v>
      </c>
      <c r="C42" t="s">
        <v>58</v>
      </c>
      <c r="D42" t="s">
        <v>59</v>
      </c>
    </row>
    <row r="43" spans="2:4" s="2" customFormat="1" x14ac:dyDescent="0.3">
      <c r="B43" s="42"/>
      <c r="D43" s="2" t="s">
        <v>60</v>
      </c>
    </row>
    <row r="44" spans="2:4" s="2" customFormat="1" x14ac:dyDescent="0.3">
      <c r="B44" s="42"/>
      <c r="D44" s="2" t="s">
        <v>61</v>
      </c>
    </row>
    <row r="45" spans="2:4" x14ac:dyDescent="0.3">
      <c r="D45" s="2" t="s">
        <v>62</v>
      </c>
    </row>
    <row r="46" spans="2:4" x14ac:dyDescent="0.3">
      <c r="D46" s="2" t="s">
        <v>63</v>
      </c>
    </row>
    <row r="47" spans="2:4" x14ac:dyDescent="0.3">
      <c r="D47" s="2" t="s">
        <v>64</v>
      </c>
    </row>
    <row r="48" spans="2:4" x14ac:dyDescent="0.3">
      <c r="D48" s="2" t="s">
        <v>65</v>
      </c>
    </row>
    <row r="49" spans="1:17" x14ac:dyDescent="0.3">
      <c r="D49" s="2" t="s">
        <v>66</v>
      </c>
    </row>
    <row r="50" spans="1:17" x14ac:dyDescent="0.3">
      <c r="B50" s="20"/>
      <c r="C50" t="s">
        <v>67</v>
      </c>
      <c r="D50" s="2" t="s">
        <v>68</v>
      </c>
    </row>
    <row r="51" spans="1:17" x14ac:dyDescent="0.3">
      <c r="D51" s="2" t="s">
        <v>69</v>
      </c>
    </row>
    <row r="54" spans="1:17" ht="30" customHeight="1" x14ac:dyDescent="0.3">
      <c r="A54" s="25">
        <f>B60*B62/B64</f>
        <v>58.217157750227578</v>
      </c>
      <c r="B54" t="s">
        <v>11</v>
      </c>
      <c r="C54" s="61" t="s">
        <v>27</v>
      </c>
      <c r="D54" s="61"/>
      <c r="E54" s="61"/>
      <c r="F54" s="61"/>
      <c r="G54" s="61"/>
      <c r="H54" s="61"/>
      <c r="I54" s="61"/>
      <c r="J54" s="61"/>
      <c r="K54" s="61"/>
      <c r="L54" s="61"/>
      <c r="M54" s="61"/>
      <c r="N54" s="61"/>
      <c r="O54" s="61"/>
      <c r="P54" s="61"/>
      <c r="Q54" s="61"/>
    </row>
    <row r="56" spans="1:17" x14ac:dyDescent="0.3">
      <c r="E56" s="26" t="s">
        <v>28</v>
      </c>
    </row>
    <row r="58" spans="1:17" x14ac:dyDescent="0.3">
      <c r="E58" s="26" t="s">
        <v>29</v>
      </c>
    </row>
    <row r="60" spans="1:17" ht="46.5" customHeight="1" x14ac:dyDescent="0.3">
      <c r="B60" s="27">
        <f>C90</f>
        <v>72286.839200000002</v>
      </c>
      <c r="C60" t="s">
        <v>30</v>
      </c>
      <c r="D60" s="61" t="s">
        <v>31</v>
      </c>
      <c r="E60" s="61"/>
      <c r="F60" s="61"/>
      <c r="G60" s="61"/>
      <c r="H60" s="61"/>
      <c r="I60" s="61"/>
      <c r="J60" s="61"/>
      <c r="K60" s="61"/>
      <c r="L60" s="61"/>
      <c r="M60" s="61"/>
      <c r="N60" s="61"/>
      <c r="O60" s="61"/>
      <c r="P60" s="61"/>
      <c r="Q60" s="61"/>
    </row>
    <row r="61" spans="1:17" s="2" customFormat="1" ht="7.5" customHeight="1" x14ac:dyDescent="0.3">
      <c r="D61" s="28"/>
      <c r="E61" s="28"/>
      <c r="F61" s="28"/>
      <c r="G61" s="28"/>
      <c r="H61" s="28"/>
      <c r="I61" s="28"/>
      <c r="J61" s="28"/>
      <c r="K61" s="28"/>
      <c r="L61" s="28"/>
      <c r="M61" s="28"/>
      <c r="N61" s="28"/>
      <c r="O61" s="28"/>
      <c r="P61" s="28"/>
      <c r="Q61" s="28"/>
    </row>
    <row r="62" spans="1:17" ht="32.25" customHeight="1" x14ac:dyDescent="0.3">
      <c r="B62" s="43">
        <f>(C82+C79)/143688</f>
        <v>0.60917669951561715</v>
      </c>
      <c r="C62" t="s">
        <v>32</v>
      </c>
      <c r="D62" s="61" t="s">
        <v>33</v>
      </c>
      <c r="E62" s="61"/>
      <c r="F62" s="61"/>
      <c r="G62" s="61"/>
      <c r="H62" s="61"/>
      <c r="I62" s="61"/>
      <c r="J62" s="61"/>
      <c r="K62" s="61"/>
      <c r="L62" s="61"/>
      <c r="M62" s="61"/>
      <c r="N62" s="61"/>
      <c r="O62" s="61"/>
      <c r="P62" s="61"/>
      <c r="Q62" s="61"/>
    </row>
    <row r="63" spans="1:17" ht="6" customHeight="1" x14ac:dyDescent="0.3"/>
    <row r="64" spans="1:17" x14ac:dyDescent="0.3">
      <c r="B64" s="20">
        <v>756.4</v>
      </c>
      <c r="C64" t="s">
        <v>34</v>
      </c>
      <c r="D64" s="26" t="s">
        <v>35</v>
      </c>
    </row>
    <row r="67" spans="1:7" x14ac:dyDescent="0.3">
      <c r="C67" s="29"/>
      <c r="D67" s="29"/>
      <c r="E67" s="29"/>
      <c r="F67" s="29"/>
    </row>
    <row r="68" spans="1:7" x14ac:dyDescent="0.3">
      <c r="B68" s="30" t="s">
        <v>36</v>
      </c>
      <c r="C68" s="29"/>
      <c r="D68" s="29"/>
      <c r="E68" s="29"/>
      <c r="F68" s="29"/>
    </row>
    <row r="69" spans="1:7" x14ac:dyDescent="0.3">
      <c r="B69">
        <v>2222</v>
      </c>
      <c r="C69" s="18">
        <v>300</v>
      </c>
      <c r="D69" s="55" t="s">
        <v>80</v>
      </c>
      <c r="E69" s="41"/>
    </row>
    <row r="70" spans="1:7" x14ac:dyDescent="0.3">
      <c r="A70" s="32"/>
      <c r="B70" s="32">
        <v>2239</v>
      </c>
      <c r="C70" s="33">
        <v>2000</v>
      </c>
      <c r="D70" s="34" t="s">
        <v>81</v>
      </c>
      <c r="E70" s="32"/>
      <c r="F70" s="32"/>
    </row>
    <row r="71" spans="1:7" x14ac:dyDescent="0.3">
      <c r="B71">
        <v>2244</v>
      </c>
      <c r="C71" s="31">
        <v>1200</v>
      </c>
      <c r="D71" s="55" t="s">
        <v>37</v>
      </c>
      <c r="E71" s="55"/>
    </row>
    <row r="72" spans="1:7" x14ac:dyDescent="0.3">
      <c r="B72">
        <v>2221</v>
      </c>
      <c r="C72" s="31">
        <v>9810</v>
      </c>
      <c r="D72" s="55" t="s">
        <v>82</v>
      </c>
    </row>
    <row r="73" spans="1:7" x14ac:dyDescent="0.3">
      <c r="B73">
        <v>2247</v>
      </c>
      <c r="C73" s="31">
        <v>0</v>
      </c>
      <c r="D73" s="55" t="s">
        <v>70</v>
      </c>
    </row>
    <row r="74" spans="1:7" x14ac:dyDescent="0.3">
      <c r="B74">
        <v>2223</v>
      </c>
      <c r="C74" s="31">
        <v>4200</v>
      </c>
      <c r="D74" s="55" t="s">
        <v>83</v>
      </c>
    </row>
    <row r="75" spans="1:7" x14ac:dyDescent="0.3">
      <c r="B75">
        <v>2264</v>
      </c>
      <c r="C75" s="31">
        <v>200</v>
      </c>
      <c r="D75" s="55" t="s">
        <v>88</v>
      </c>
    </row>
    <row r="76" spans="1:7" x14ac:dyDescent="0.3">
      <c r="B76">
        <v>2350</v>
      </c>
      <c r="C76" s="31">
        <v>500</v>
      </c>
      <c r="D76" s="55" t="s">
        <v>89</v>
      </c>
    </row>
    <row r="77" spans="1:7" x14ac:dyDescent="0.3">
      <c r="A77" s="35" t="s">
        <v>38</v>
      </c>
      <c r="B77" s="35"/>
      <c r="C77" s="36">
        <f>SUM(C69:C76)</f>
        <v>18210</v>
      </c>
      <c r="D77" s="62"/>
      <c r="E77" s="62"/>
      <c r="F77" s="62"/>
      <c r="G77" s="62"/>
    </row>
    <row r="78" spans="1:7" x14ac:dyDescent="0.3">
      <c r="C78" s="37"/>
      <c r="D78" s="62"/>
      <c r="E78" s="62"/>
      <c r="F78" s="62"/>
      <c r="G78" s="62"/>
    </row>
    <row r="79" spans="1:7" x14ac:dyDescent="0.3">
      <c r="C79" s="59">
        <f>19536*1.2359</f>
        <v>24144.542399999998</v>
      </c>
      <c r="D79" s="38" t="s">
        <v>78</v>
      </c>
      <c r="E79" s="55"/>
      <c r="F79" s="55"/>
      <c r="G79" s="55"/>
    </row>
    <row r="80" spans="1:7" x14ac:dyDescent="0.3">
      <c r="A80" s="35" t="s">
        <v>39</v>
      </c>
      <c r="B80" s="35"/>
      <c r="C80" s="36">
        <f>SUM(C79:C79)</f>
        <v>24144.542399999998</v>
      </c>
      <c r="D80" s="55"/>
      <c r="E80" s="55"/>
      <c r="F80" s="55"/>
      <c r="G80" s="55"/>
    </row>
    <row r="81" spans="1:7" x14ac:dyDescent="0.3">
      <c r="C81" s="37"/>
      <c r="D81" s="55"/>
      <c r="E81" s="55"/>
      <c r="F81" s="55"/>
      <c r="G81" s="55"/>
    </row>
    <row r="82" spans="1:7" x14ac:dyDescent="0.3">
      <c r="C82" s="57">
        <f>51288*1.2359</f>
        <v>63386.839200000002</v>
      </c>
      <c r="D82" s="58" t="s">
        <v>90</v>
      </c>
    </row>
    <row r="83" spans="1:7" x14ac:dyDescent="0.3">
      <c r="B83">
        <v>2211</v>
      </c>
      <c r="C83" s="41">
        <v>200</v>
      </c>
      <c r="D83" s="53" t="s">
        <v>79</v>
      </c>
    </row>
    <row r="84" spans="1:7" x14ac:dyDescent="0.3">
      <c r="B84">
        <v>2239</v>
      </c>
      <c r="C84" s="41">
        <v>2000</v>
      </c>
      <c r="D84" s="54" t="s">
        <v>86</v>
      </c>
    </row>
    <row r="85" spans="1:7" x14ac:dyDescent="0.3">
      <c r="B85">
        <v>2235</v>
      </c>
      <c r="C85">
        <v>200</v>
      </c>
      <c r="D85" s="55" t="s">
        <v>85</v>
      </c>
    </row>
    <row r="86" spans="1:7" x14ac:dyDescent="0.3">
      <c r="B86">
        <v>2311</v>
      </c>
      <c r="C86">
        <v>400</v>
      </c>
      <c r="D86" s="55" t="s">
        <v>40</v>
      </c>
    </row>
    <row r="87" spans="1:7" x14ac:dyDescent="0.3">
      <c r="B87">
        <v>2312</v>
      </c>
      <c r="C87" s="41">
        <v>1100</v>
      </c>
      <c r="D87" s="55" t="s">
        <v>41</v>
      </c>
    </row>
    <row r="88" spans="1:7" x14ac:dyDescent="0.3">
      <c r="B88">
        <v>2233</v>
      </c>
      <c r="C88" s="41">
        <v>5000</v>
      </c>
      <c r="D88" s="55" t="s">
        <v>84</v>
      </c>
    </row>
    <row r="89" spans="1:7" x14ac:dyDescent="0.3">
      <c r="C89" s="41"/>
      <c r="D89" s="55"/>
    </row>
    <row r="90" spans="1:7" x14ac:dyDescent="0.3">
      <c r="A90" s="35" t="s">
        <v>74</v>
      </c>
      <c r="B90" s="35"/>
      <c r="C90" s="36">
        <f>SUM(C82:C89)</f>
        <v>72286.839200000002</v>
      </c>
    </row>
    <row r="92" spans="1:7" ht="28.8" x14ac:dyDescent="0.3">
      <c r="C92" s="39" t="s">
        <v>42</v>
      </c>
    </row>
    <row r="93" spans="1:7" x14ac:dyDescent="0.3">
      <c r="C93">
        <v>20602.57</v>
      </c>
      <c r="D93" t="s">
        <v>87</v>
      </c>
    </row>
    <row r="94" spans="1:7" x14ac:dyDescent="0.3">
      <c r="C94" s="40">
        <f>SUM(C93:C93)</f>
        <v>20602.57</v>
      </c>
    </row>
    <row r="96" spans="1:7" ht="15" thickBot="1" x14ac:dyDescent="0.35"/>
    <row r="97" spans="1:4" ht="15" customHeight="1" x14ac:dyDescent="0.3">
      <c r="A97" s="63"/>
      <c r="B97" s="65"/>
      <c r="C97" s="45"/>
      <c r="D97" s="47"/>
    </row>
    <row r="98" spans="1:4" ht="15" thickBot="1" x14ac:dyDescent="0.35">
      <c r="A98" s="64"/>
      <c r="B98" s="66"/>
      <c r="C98" s="46"/>
      <c r="D98" s="48"/>
    </row>
    <row r="99" spans="1:4" ht="15" customHeight="1" x14ac:dyDescent="0.3">
      <c r="A99" s="63"/>
      <c r="B99" s="67"/>
      <c r="C99" s="45"/>
      <c r="D99" s="47"/>
    </row>
    <row r="100" spans="1:4" ht="15" thickBot="1" x14ac:dyDescent="0.35">
      <c r="A100" s="64"/>
      <c r="B100" s="66"/>
      <c r="C100" s="46"/>
      <c r="D100" s="48"/>
    </row>
    <row r="101" spans="1:4" x14ac:dyDescent="0.3">
      <c r="A101" s="35" t="s">
        <v>73</v>
      </c>
      <c r="B101" s="35"/>
      <c r="C101" s="36"/>
      <c r="D101" s="36">
        <v>0</v>
      </c>
    </row>
  </sheetData>
  <mergeCells count="10">
    <mergeCell ref="A97:A98"/>
    <mergeCell ref="B97:B98"/>
    <mergeCell ref="A99:A100"/>
    <mergeCell ref="B99:B100"/>
    <mergeCell ref="E3:E4"/>
    <mergeCell ref="C54:Q54"/>
    <mergeCell ref="D60:Q60"/>
    <mergeCell ref="D62:Q62"/>
    <mergeCell ref="D77:G77"/>
    <mergeCell ref="D78:G78"/>
  </mergeCells>
  <pageMargins left="0.70866141732283472" right="0.70866141732283472" top="0.74803149606299213" bottom="0.74803149606299213" header="0.31496062992125984" footer="0.31496062992125984"/>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Ozolaine Lielā zāle</vt:lpstr>
      <vt:lpstr>Ozolaine Mazā zāle</vt:lpstr>
      <vt:lpstr>Sheet1</vt:lpstr>
      <vt:lpstr>'Ozolaine Lielā zāle'!Print_Area</vt:lpstr>
      <vt:lpstr>'Ozolaine Mazā zāle'!Print_Area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Lietotajs</cp:lastModifiedBy>
  <cp:lastPrinted>2015-09-04T06:41:26Z</cp:lastPrinted>
  <dcterms:created xsi:type="dcterms:W3CDTF">2015-07-31T06:14:45Z</dcterms:created>
  <dcterms:modified xsi:type="dcterms:W3CDTF">2022-02-09T10:07:39Z</dcterms:modified>
</cp:coreProperties>
</file>