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etotajs\Desktop\Nomas maksa\"/>
    </mc:Choice>
  </mc:AlternateContent>
  <bookViews>
    <workbookView xWindow="0" yWindow="0" windowWidth="23040" windowHeight="9384" tabRatio="788"/>
  </bookViews>
  <sheets>
    <sheet name="Ozolaine Lielā zāle" sheetId="22" r:id="rId1"/>
    <sheet name="Ozolaine Mazā zāle" sheetId="35" r:id="rId2"/>
    <sheet name="Sheet1" sheetId="32" r:id="rId3"/>
  </sheets>
  <definedNames>
    <definedName name="_xlnm.Print_Area" localSheetId="0">'Ozolaine Lielā zāle'!$A$1:$R$66</definedName>
    <definedName name="_xlnm.Print_Area" localSheetId="1">'Ozolaine Mazā zāle'!$A$1:$R$66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62" i="22" l="1"/>
  <c r="B62" i="35"/>
  <c r="C82" i="35" l="1"/>
  <c r="C79" i="35"/>
  <c r="C80" i="35" s="1"/>
  <c r="B23" i="35" s="1"/>
  <c r="A14" i="35" s="1"/>
  <c r="C79" i="22"/>
  <c r="C82" i="22"/>
  <c r="C94" i="35"/>
  <c r="C90" i="35"/>
  <c r="B60" i="35" s="1"/>
  <c r="C77" i="35"/>
  <c r="B42" i="35"/>
  <c r="B34" i="35"/>
  <c r="A8" i="35"/>
  <c r="A54" i="35" l="1"/>
  <c r="B10" i="35" s="1"/>
  <c r="B3" i="35" s="1"/>
  <c r="I3" i="35" s="1"/>
  <c r="K3" i="35" l="1"/>
  <c r="L3" i="35" s="1"/>
  <c r="M3" i="35" s="1"/>
  <c r="I4" i="35"/>
  <c r="K4" i="35" s="1"/>
  <c r="L4" i="35" s="1"/>
  <c r="M4" i="35" s="1"/>
  <c r="C77" i="22" l="1"/>
  <c r="C90" i="22" l="1"/>
  <c r="C94" i="22" l="1"/>
  <c r="B34" i="22" l="1"/>
  <c r="B42" i="22" l="1"/>
  <c r="C80" i="22" l="1"/>
  <c r="A8" i="22"/>
  <c r="B23" i="22" l="1"/>
  <c r="A14" i="22" s="1"/>
  <c r="B60" i="22"/>
  <c r="A54" i="22" l="1"/>
  <c r="B10" i="22" s="1"/>
  <c r="B3" i="22" l="1"/>
  <c r="I3" i="22" l="1"/>
  <c r="K3" i="22" s="1"/>
  <c r="L3" i="22" s="1"/>
  <c r="M3" i="22" s="1"/>
  <c r="I4" i="22" l="1"/>
  <c r="K4" i="22" s="1"/>
  <c r="L4" i="22" s="1"/>
  <c r="M4" i="22" s="1"/>
</calcChain>
</file>

<file path=xl/sharedStrings.xml><?xml version="1.0" encoding="utf-8"?>
<sst xmlns="http://schemas.openxmlformats.org/spreadsheetml/2006/main" count="186" uniqueCount="91">
  <si>
    <t>Nomas maksas noteikšanas metodika, ja nekustamo īpašumu iznomā publiskai personai, tās iestādei vai kapitālsabiedrībai publiskas funkcijas veikšanai</t>
  </si>
  <si>
    <t>Mēnesī</t>
  </si>
  <si>
    <t>NM =</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</si>
  <si>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</si>
  <si>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</si>
  <si>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</si>
  <si>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</si>
  <si>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</si>
  <si>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</si>
  <si>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</si>
  <si>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</si>
  <si>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</si>
  <si>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</si>
  <si>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Tizm</t>
  </si>
  <si>
    <t>tā nekustamā īpašuma tiešās izmaksas gadā, kurā atrodas nomas objekts. Aprēķina saskaņā</t>
  </si>
  <si>
    <t>57. Tā nekustamā īpašuma tiešās izmaksas gadā, kurā atrodas iznomājamais objekts, aprēķina, izmantojot šādu formulu:</t>
  </si>
  <si>
    <t>Tizm – attiecīgā nekustamā īpašuma tiešās izmaksas gadā;</t>
  </si>
  <si>
    <t>A</t>
  </si>
  <si>
    <t>P</t>
  </si>
  <si>
    <t>to pamatlīdzekļu plānotās uzturēšanas izmaksas, tai skaitā nolietojuma summa gadā, kurus izmanto vai plānots izmantot</t>
  </si>
  <si>
    <t>nekustamā īpašuma un tam piegulošās teritorijas sanitārajā uzkopšanā;</t>
  </si>
  <si>
    <t>N</t>
  </si>
  <si>
    <t>no attiecīgā nekustamā īpašuma ēkas atjaunošanas vērtības gadā;</t>
  </si>
  <si>
    <t>Zn</t>
  </si>
  <si>
    <t>zemes vienības nomas maksa gadā, ja iznomājamais objekts atrodas uz citam īpašniekam piederošas zemes vienības;</t>
  </si>
  <si>
    <t>C</t>
  </si>
  <si>
    <t>pēc pušu vienošanās papildus var iekļaut citas izmaksas.</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</si>
  <si>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</si>
  <si>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</si>
  <si>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</si>
  <si>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</si>
  <si>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</si>
  <si>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</si>
  <si>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</si>
  <si>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</si>
  <si>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</si>
  <si>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</si>
  <si>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Iekārtu, inventāra uzturēšana un remonts</t>
  </si>
  <si>
    <t>Aiziet uz 21.rindu</t>
  </si>
  <si>
    <t>Aiziet uz 23.rindu</t>
  </si>
  <si>
    <t>Biroja preces</t>
  </si>
  <si>
    <t>Inventārs</t>
  </si>
  <si>
    <t>Amortizācija/gadā</t>
  </si>
  <si>
    <t>Tizm = A + P + N + Zn + C + K/IznP, kur</t>
  </si>
  <si>
    <t xml:space="preserve">attiecīgā nekustamā īpašuma apsaimniekošanas pamata pakalpojumu (iekārtu, tai skaitā liftu, un inženiertīklu tehniskā apkope un remonts, </t>
  </si>
  <si>
    <t xml:space="preserve">ugunsdrošības sistēmu un inventāra uzturēšana un remonts, tehniskās apsardzes signalizācijas un videonovērošanas sistēmu apkalpošana un </t>
  </si>
  <si>
    <t xml:space="preserve">remonts, būves konstruktīvo elementu apsekošana un remonts, teritorijas uzkopšana) un apsaimniekošanas papildu pakalpojumu (fiziskā </t>
  </si>
  <si>
    <t xml:space="preserve">apsardze, telpu uzkopšana, piekļuves kontroles sistēmu apkalpošana, automātiski paceļamo barjeru un vārtu apkalpošana un remonts, iekštelpu </t>
  </si>
  <si>
    <t xml:space="preserve">kosmētiskais remonts, komunālo pakalpojumu līgumu administrēšana un citi pakalpojumi) plānotās izmaksas, plānotās materiālu un ātri </t>
  </si>
  <si>
    <t xml:space="preserve">nolietojamā inventāra izmaksas gadā, kas rodas nekustamā īpašuma iznomātājam attiecīgā nekustamā īpašuma apsaimniekošanā, kā arī citas </t>
  </si>
  <si>
    <t xml:space="preserve">ar tieši iesaistītā personāla plānoto atlīdzību (ņemot vērā iesaistīto darbinieku skaitu un viņu darba laiku iznomājamā objektā gadā) saistītās </t>
  </si>
  <si>
    <t xml:space="preserve">izmaksas. Apsaimniekošanas pamata pakalpojumus nodrošina vai organizē iznomātājs. Pašvaldības var noteikt, ka apsaimniekošanas pamata </t>
  </si>
  <si>
    <t>pakalpojumus nodrošina vai organizē nomnieks. Nomniekam, kas ir operatīvās darbības subjekts, apsaimniekošanas pamata pakalpojumus ir</t>
  </si>
  <si>
    <t xml:space="preserve">tiesības nodrošināt un organizēt pašam. Apsaimniekošanas papildu pakalpojumus nomniekam ir tiesības nodrošināt un organizēt pašam. </t>
  </si>
  <si>
    <t>Ja attiecīgos apsaimniekošanas pakalpojumus nodrošina un organizē pats nomnieks, konkrēto pakalpojumu izmaksas netiek iekļautas;</t>
  </si>
  <si>
    <t xml:space="preserve">izdevumi plānotajiem remontdarbiem un būvdarbiem, kas nepieciešami nekustamā īpašuma uzturēšanai un nav iekļauti A komponentē. </t>
  </si>
  <si>
    <t xml:space="preserve">Minētos izdevumus var noteikt, sastādot nepieciešamo uzturēšanas izmaksu plānu ēkas dzīves ciklā, ņemot vērā ēkas un neatdalāmo tehnisko </t>
  </si>
  <si>
    <t xml:space="preserve">iekārtu faktisko tehnisko stāvokli vai arī atbilstoši iznomātāja noteiktajai izdevumu aprēķināšanas kārtībai. Tie nedrīkst pārsniegt 2,5 procentus </t>
  </si>
  <si>
    <t>K</t>
  </si>
  <si>
    <t>aizņemtā kapitāla vai pašu ieguldīto līdzekļu izmaksas nekustamā īpašuma attīstības projekta īstenošanai (aizņemtā kapitāla vai pašu ieguldīto</t>
  </si>
  <si>
    <t xml:space="preserve"> līdzekļu atmaksa un aizņemtā kapitāla izmaksas (bankas komisija par aizdevumu, resursu rezervācijas izmaksas, bankas aizdevuma procentu </t>
  </si>
  <si>
    <t xml:space="preserve">maksājumi, procentu likmju izmaiņu riska ierobežošanas izmaksas un citas ar aizdevuma atmaksu saistītas izmaksas), tiešās administrācijas </t>
  </si>
  <si>
    <t xml:space="preserve">izmaksas, kas radušās būvniecības, pirmsprojekta izpētes un projektēšanas laikā, ņemot vērā iznomātāja iesaistīto darbinieku skaitu un viņu </t>
  </si>
  <si>
    <t xml:space="preserve">darba laiku attiecīgā nekustamā īpašuma būvniecības, pirmsprojekta izpētes un projektēšanas procesā). Komponenti nepiemēro, ja ieguldījumi </t>
  </si>
  <si>
    <t xml:space="preserve">nomas objektā, ko iznomā publiskai personai vai tās iestādei, kapitālsabiedrībai vai privātpersonai publiskas funkcijas vai deleģēta valsts </t>
  </si>
  <si>
    <t xml:space="preserve">pārvaldes uzdevuma veikšanai, tiek finansēti no publiskas personas finanšu līdzekļiem, Eiropas Savienības struktūrfondu vai Kohēzijas fonda </t>
  </si>
  <si>
    <t>līdzekļiem vai citiem ārvalsts finanšu instrumentiem;</t>
  </si>
  <si>
    <t>IznP</t>
  </si>
  <si>
    <t xml:space="preserve">aizņemtā kapitāla (kredīta saistību) atmaksas ilgums, ja puses nav vienojušās par citu atmaksas ilgumu, vai pašu ieguldīto līdzekļu atmaksas </t>
  </si>
  <si>
    <t>ilgums, kas noteikts, ņemot vērā ēkas lietderīgās lietošanas laiku.</t>
  </si>
  <si>
    <t>Ēku, būvju un telpu remonts</t>
  </si>
  <si>
    <t>Dienā</t>
  </si>
  <si>
    <t>Stundā</t>
  </si>
  <si>
    <t>Aiziet uz 40.rindu</t>
  </si>
  <si>
    <t>Aiziet uz 58.rindu</t>
  </si>
  <si>
    <t xml:space="preserve">Zn  </t>
  </si>
  <si>
    <t>Ja zeme pieder iznomātājam (Zemes kadastrālā vērtība*1,5%)/proporciju, bet ne mazāk kā 28 EUR/gadā)/12</t>
  </si>
  <si>
    <t>((Tizm/NĪpl + Nizm) x IZNpl)+Zn (ja zeme pieder iznomātājam)</t>
  </si>
  <si>
    <t>Dežurants, saimniecības pārzinis</t>
  </si>
  <si>
    <t>Sakaru pakalpojumi</t>
  </si>
  <si>
    <t>Ūdens, kanalizācija</t>
  </si>
  <si>
    <t>Pārējie iestādes administratīvie izdevumi</t>
  </si>
  <si>
    <t>Apkure</t>
  </si>
  <si>
    <t>Elektroenerģija</t>
  </si>
  <si>
    <t>Transports</t>
  </si>
  <si>
    <t>Izdevumi par saņemtajiem apmācību pakalpojumiem</t>
  </si>
  <si>
    <t>Pārējie iestādes administratīvie izdevumi -licences</t>
  </si>
  <si>
    <t>ēkas+pamatlīdzekļu nolietojums</t>
  </si>
  <si>
    <t>Iekārtu un inventāra noma</t>
  </si>
  <si>
    <t>Kārtējā remonta un iestāžu un uzturēšanas materiālu</t>
  </si>
  <si>
    <t>Iestādes vadītāja, divi vietnieki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</si>
</sst>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 #,##0.00_-;_-* &quot;-&quot;??_-;_-@_-"/>
    <numFmt numFmtId="165" formatCode="_-* #,##0_-;\-* #,##0_-;_-* &quot;-&quot;??_-;_-@_-"/>
    <numFmt numFmtId="166" formatCode="0.000%"/>
  </numFmts>
  <fonts count="20" x14ac:knownFonts="1">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11"/>
      <color theme="3"/>
      <name val="Calibri"/>
      <family val="2"/>
      <charset val="186"/>
    </font>
    <font>
      <sz val="9"/>
      <color indexed="8"/>
      <name val="Verdana"/>
      <family val="2"/>
      <charset val="186"/>
    </font>
    <font>
      <sz val="11"/>
      <name val="Calibri"/>
      <family val="2"/>
      <charset val="186"/>
    </font>
    <font>
      <sz val="10"/>
      <color indexed="8"/>
      <name val="Calibri"/>
      <family val="2"/>
      <charset val="186"/>
    </font>
    <font>
      <sz val="10"/>
      <name val="Arial"/>
      <family val="2"/>
      <charset val="186"/>
    </font>
    <font>
      <b/>
      <sz val="10"/>
      <name val="Arial"/>
      <family val="2"/>
      <charset val="186"/>
    </font>
    <font>
      <sz val="10"/>
      <color theme="5"/>
      <name val="Calibri"/>
      <family val="2"/>
      <charset val="186"/>
    </font>
    <font>
      <sz val="11"/>
      <color rgb="FFFF0000"/>
      <name val="Calibri"/>
      <family val="2"/>
      <charset val="186"/>
    </font>
    <font>
      <sz val="9"/>
      <color theme="1"/>
      <name val="Arial"/>
      <family val="2"/>
      <charset val="186"/>
    </font>
    <font>
      <sz val="10"/>
      <name val="Times New Roman"/>
      <family val="1"/>
      <charset val="186"/>
    </font>
    <font>
      <b/>
      <sz val="11"/>
      <color indexed="8"/>
      <name val="Calibri"/>
      <family val="2"/>
    </font>
    <font>
      <sz val="8"/>
      <name val="Times New Roman"/>
      <family val="1"/>
      <charset val="186"/>
    </font>
    <font>
      <b/>
      <sz val="8"/>
      <name val="Times New Roman"/>
      <family val="1"/>
      <charset val="186"/>
    </font>
    <font>
      <sz val="9"/>
      <color indexed="8"/>
      <name val="Arial"/>
      <family val="2"/>
      <charset val="186"/>
    </font>
    <font>
      <sz val="11"/>
      <color indexed="8"/>
      <name val="Calibri"/>
      <family val="2"/>
      <charset val="186"/>
      <scheme val="minor"/>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right/>
      <top/>
      <bottom style="medium">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0" fontId="14" fillId="0" borderId="0"/>
    <xf numFmtId="164" fontId="18" fillId="0" borderId="0" applyFont="0" applyFill="0" applyBorder="0" applyAlignment="0" applyProtection="0"/>
    <xf numFmtId="164" fontId="1" fillId="0" borderId="0" applyFont="0" applyFill="0" applyBorder="0" applyAlignment="0" applyProtection="0"/>
    <xf numFmtId="0" fontId="9" fillId="0" borderId="0"/>
    <xf numFmtId="0" fontId="9" fillId="0" borderId="0"/>
  </cellStyleXfs>
  <cellXfs count="68">
    <xf numFmtId="0" fontId="0" fillId="0" borderId="0" xfId="0"/>
    <xf numFmtId="0" fontId="2" fillId="0" borderId="0" xfId="0" applyFont="1"/>
    <xf numFmtId="0" fontId="0" fillId="0" borderId="0" xfId="0" applyFill="1"/>
    <xf numFmtId="0" fontId="3" fillId="0" borderId="0" xfId="0" applyFont="1"/>
    <xf numFmtId="0" fontId="4" fillId="0" borderId="0" xfId="0" applyFont="1"/>
    <xf numFmtId="0" fontId="5" fillId="0" borderId="0" xfId="0" applyFont="1"/>
    <xf numFmtId="165" fontId="1" fillId="2" borderId="0" xfId="1" applyNumberFormat="1" applyFont="1" applyFill="1"/>
    <xf numFmtId="0" fontId="6" fillId="0" borderId="0" xfId="0" applyFont="1" applyFill="1" applyAlignment="1">
      <alignment horizontal="right" vertical="center" indent="1"/>
    </xf>
    <xf numFmtId="0" fontId="6" fillId="0" borderId="1" xfId="0" applyFont="1" applyFill="1" applyBorder="1" applyAlignment="1">
      <alignment horizontal="center" vertical="center"/>
    </xf>
    <xf numFmtId="0" fontId="0" fillId="0" borderId="0" xfId="0" applyAlignment="1">
      <alignment horizontal="right"/>
    </xf>
    <xf numFmtId="164" fontId="1" fillId="3" borderId="0" xfId="1" applyFont="1" applyFill="1"/>
    <xf numFmtId="164" fontId="1" fillId="0" borderId="0" xfId="1" applyNumberFormat="1" applyFont="1"/>
    <xf numFmtId="164" fontId="5" fillId="0" borderId="0" xfId="1" applyNumberFormat="1" applyFont="1"/>
    <xf numFmtId="0" fontId="6" fillId="0" borderId="0" xfId="0" applyFont="1" applyFill="1" applyAlignment="1">
      <alignment horizontal="center" vertical="center"/>
    </xf>
    <xf numFmtId="164" fontId="0" fillId="3" borderId="0" xfId="0" applyNumberFormat="1" applyFill="1"/>
    <xf numFmtId="164" fontId="0" fillId="0" borderId="0" xfId="0" applyNumberFormat="1"/>
    <xf numFmtId="165" fontId="7" fillId="4" borderId="0" xfId="1" applyNumberFormat="1" applyFont="1" applyFill="1"/>
    <xf numFmtId="0" fontId="6" fillId="0" borderId="0" xfId="0" applyFont="1" applyAlignment="1">
      <alignment vertical="center"/>
    </xf>
    <xf numFmtId="165" fontId="1" fillId="0" borderId="0" xfId="1" applyNumberFormat="1" applyFont="1"/>
    <xf numFmtId="9" fontId="1" fillId="0" borderId="0" xfId="2" applyFont="1"/>
    <xf numFmtId="165" fontId="1" fillId="4" borderId="0" xfId="1" applyNumberFormat="1" applyFont="1" applyFill="1"/>
    <xf numFmtId="0" fontId="6" fillId="0" borderId="0" xfId="0" applyFont="1" applyAlignment="1"/>
    <xf numFmtId="0" fontId="0" fillId="0" borderId="0" xfId="0" applyAlignment="1">
      <alignment vertical="center"/>
    </xf>
    <xf numFmtId="0" fontId="0" fillId="0" borderId="0" xfId="0" applyFill="1" applyAlignment="1">
      <alignment vertical="center"/>
    </xf>
    <xf numFmtId="0" fontId="6" fillId="0" borderId="0" xfId="0" applyFont="1" applyAlignment="1">
      <alignment horizontal="left" vertical="center" indent="1"/>
    </xf>
    <xf numFmtId="164" fontId="0" fillId="4" borderId="0" xfId="1" applyFont="1" applyFill="1"/>
    <xf numFmtId="0" fontId="6" fillId="0" borderId="0" xfId="0" applyFont="1"/>
    <xf numFmtId="165" fontId="0" fillId="4" borderId="0" xfId="1" applyNumberFormat="1" applyFont="1" applyFill="1"/>
    <xf numFmtId="0" fontId="6" fillId="0" borderId="0" xfId="0" applyFont="1" applyFill="1" applyAlignment="1">
      <alignment horizontal="left" vertical="center" wrapText="1"/>
    </xf>
    <xf numFmtId="0" fontId="8" fillId="0" borderId="0" xfId="0" applyFont="1"/>
    <xf numFmtId="0" fontId="3" fillId="0" borderId="0" xfId="0" applyFont="1" applyAlignment="1">
      <alignment horizontal="right"/>
    </xf>
    <xf numFmtId="165" fontId="9" fillId="0" borderId="0" xfId="1" applyNumberFormat="1" applyFont="1" applyAlignment="1">
      <alignment horizontal="left"/>
    </xf>
    <xf numFmtId="0" fontId="0" fillId="5" borderId="0" xfId="0" applyFill="1"/>
    <xf numFmtId="165" fontId="9" fillId="5" borderId="0" xfId="1" applyNumberFormat="1" applyFont="1" applyFill="1" applyAlignment="1">
      <alignment horizontal="left"/>
    </xf>
    <xf numFmtId="0" fontId="8" fillId="5" borderId="0" xfId="0" applyFont="1" applyFill="1"/>
    <xf numFmtId="0" fontId="0" fillId="6" borderId="0" xfId="0" applyFill="1"/>
    <xf numFmtId="165" fontId="10" fillId="6" borderId="0" xfId="1" applyNumberFormat="1" applyFont="1" applyFill="1" applyAlignment="1">
      <alignment horizontal="left"/>
    </xf>
    <xf numFmtId="0" fontId="0" fillId="0" borderId="0" xfId="0" applyAlignment="1">
      <alignment horizontal="left"/>
    </xf>
    <xf numFmtId="0" fontId="11" fillId="0" borderId="0" xfId="0" applyFont="1" applyAlignment="1">
      <alignment horizontal="left"/>
    </xf>
    <xf numFmtId="0" fontId="0" fillId="0" borderId="0" xfId="0" applyAlignment="1">
      <alignment wrapText="1"/>
    </xf>
    <xf numFmtId="0" fontId="15" fillId="0" borderId="0" xfId="0" applyFont="1"/>
    <xf numFmtId="0" fontId="12" fillId="0" borderId="0" xfId="0" applyFont="1"/>
    <xf numFmtId="165" fontId="7" fillId="0" borderId="0" xfId="1" applyNumberFormat="1" applyFont="1" applyFill="1"/>
    <xf numFmtId="43" fontId="0" fillId="4" borderId="0" xfId="0" applyNumberFormat="1" applyFill="1"/>
    <xf numFmtId="0" fontId="8" fillId="0" borderId="0" xfId="0" applyFont="1" applyAlignment="1">
      <alignment horizontal="left"/>
    </xf>
    <xf numFmtId="0" fontId="16" fillId="0" borderId="4" xfId="8" applyFont="1" applyBorder="1" applyAlignment="1">
      <alignment horizontal="center" vertical="center" wrapText="1"/>
    </xf>
    <xf numFmtId="166" fontId="16" fillId="0" borderId="5" xfId="8" applyNumberFormat="1" applyFont="1" applyBorder="1" applyAlignment="1">
      <alignment horizontal="center" vertical="center"/>
    </xf>
    <xf numFmtId="165" fontId="16" fillId="0" borderId="4" xfId="1" applyNumberFormat="1" applyFont="1" applyBorder="1" applyAlignment="1">
      <alignment horizontal="center" vertical="center" wrapText="1"/>
    </xf>
    <xf numFmtId="165" fontId="16" fillId="0" borderId="5" xfId="1" applyNumberFormat="1" applyFont="1" applyBorder="1" applyAlignment="1">
      <alignment horizontal="center" vertical="center"/>
    </xf>
    <xf numFmtId="0" fontId="19" fillId="0" borderId="0" xfId="0" applyFont="1" applyAlignment="1">
      <alignment wrapText="1"/>
    </xf>
    <xf numFmtId="0" fontId="19" fillId="0" borderId="0" xfId="0" applyFont="1" applyAlignment="1"/>
    <xf numFmtId="165" fontId="19" fillId="7" borderId="0" xfId="1" applyNumberFormat="1" applyFont="1" applyFill="1"/>
    <xf numFmtId="0" fontId="8" fillId="0" borderId="0" xfId="0" applyFont="1" applyAlignment="1">
      <alignment horizontal="left"/>
    </xf>
    <xf numFmtId="0" fontId="19" fillId="0" borderId="0" xfId="0" applyFont="1"/>
    <xf numFmtId="0" fontId="19" fillId="5" borderId="0" xfId="0" applyFont="1" applyFill="1"/>
    <xf numFmtId="0" fontId="8" fillId="0" borderId="0" xfId="0" applyFont="1" applyAlignment="1">
      <alignment horizontal="left"/>
    </xf>
    <xf numFmtId="43" fontId="0" fillId="0" borderId="0" xfId="0" applyNumberFormat="1"/>
    <xf numFmtId="165" fontId="7" fillId="7" borderId="0" xfId="1" applyNumberFormat="1" applyFont="1" applyFill="1" applyAlignment="1">
      <alignment horizontal="left"/>
    </xf>
    <xf numFmtId="0" fontId="11" fillId="7" borderId="0" xfId="0" applyFont="1" applyFill="1" applyAlignment="1">
      <alignment horizontal="left" wrapText="1"/>
    </xf>
    <xf numFmtId="165" fontId="12" fillId="7" borderId="0" xfId="1" applyNumberFormat="1" applyFont="1" applyFill="1" applyAlignment="1">
      <alignment horizontal="left"/>
    </xf>
    <xf numFmtId="0" fontId="6" fillId="0" borderId="0" xfId="0" applyFont="1" applyFill="1" applyAlignment="1">
      <alignment horizontal="left" vertical="center" indent="1"/>
    </xf>
    <xf numFmtId="0" fontId="6" fillId="0" borderId="0" xfId="0" applyFont="1" applyAlignment="1">
      <alignment horizontal="left" vertical="center" wrapText="1"/>
    </xf>
    <xf numFmtId="0" fontId="8" fillId="0" borderId="0" xfId="0" applyFont="1" applyAlignment="1">
      <alignment horizontal="left"/>
    </xf>
    <xf numFmtId="0" fontId="16" fillId="0" borderId="2" xfId="7" applyFont="1" applyBorder="1" applyAlignment="1">
      <alignment horizontal="left" vertical="center" wrapText="1"/>
    </xf>
    <xf numFmtId="0" fontId="16" fillId="0" borderId="3" xfId="7" applyFont="1" applyBorder="1" applyAlignment="1">
      <alignment horizontal="left" vertical="center" wrapText="1"/>
    </xf>
    <xf numFmtId="0" fontId="17" fillId="0" borderId="8"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cellXfs>
  <cellStyles count="9">
    <cellStyle name="Comma" xfId="1"/>
    <cellStyle name="Komats 13" xfId="5"/>
    <cellStyle name="Komats 20" xfId="3"/>
    <cellStyle name="Komats 6" xfId="6"/>
    <cellStyle name="Normal" xfId="0" builtinId="0"/>
    <cellStyle name="Normal 2 2" xfId="7"/>
    <cellStyle name="Parasts 2" xfId="8"/>
    <cellStyle name="Parasts 7"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01"/>
  <sheetViews>
    <sheetView tabSelected="1" zoomScaleNormal="100" workbookViewId="0">
      <selection activeCell="B89" sqref="B89"/>
    </sheetView>
  </sheetViews>
  <sheetFormatPr defaultRowHeight="14.4" x14ac:dyDescent="0.3"/>
  <cols>
    <col min="1" max="1" width="14.88671875" customWidth="1"/>
    <col min="2" max="2" width="12.88671875" bestFit="1" customWidth="1"/>
    <col min="3" max="3" width="10.44140625" bestFit="1" customWidth="1"/>
    <col min="4" max="4" width="54.5546875" customWidth="1"/>
    <col min="11" max="11" width="13" customWidth="1"/>
    <col min="12" max="13" width="9.33203125" bestFit="1" customWidth="1"/>
  </cols>
  <sheetData>
    <row r="1" spans="1:15" x14ac:dyDescent="0.3">
      <c r="A1" s="1" t="s">
        <v>0</v>
      </c>
    </row>
    <row r="2" spans="1:15" x14ac:dyDescent="0.3">
      <c r="C2" s="2"/>
      <c r="D2" s="2"/>
      <c r="E2" s="2"/>
      <c r="K2" s="3" t="s">
        <v>1</v>
      </c>
      <c r="L2" s="4" t="s">
        <v>71</v>
      </c>
      <c r="M2" t="s">
        <v>72</v>
      </c>
      <c r="O2" s="5"/>
    </row>
    <row r="3" spans="1:15" ht="15" thickBot="1" x14ac:dyDescent="0.35">
      <c r="B3" s="6">
        <f>((A14/B6+B10)*B8+B12)/12</f>
        <v>2284.3888653613481</v>
      </c>
      <c r="C3" s="7" t="s">
        <v>2</v>
      </c>
      <c r="D3" s="8" t="s">
        <v>77</v>
      </c>
      <c r="E3" s="60" t="s">
        <v>3</v>
      </c>
      <c r="H3" s="9" t="s">
        <v>4</v>
      </c>
      <c r="I3" s="10">
        <f>B3/B8</f>
        <v>11.799529263230104</v>
      </c>
      <c r="K3" s="11">
        <f>I3*B8</f>
        <v>2284.3888653613481</v>
      </c>
      <c r="L3" s="12">
        <f>K3/21</f>
        <v>108.78042216006419</v>
      </c>
      <c r="M3" s="15">
        <f>L3/8</f>
        <v>13.597552770008024</v>
      </c>
      <c r="O3" s="5"/>
    </row>
    <row r="4" spans="1:15" x14ac:dyDescent="0.3">
      <c r="B4" s="9" t="s">
        <v>5</v>
      </c>
      <c r="C4" s="7"/>
      <c r="D4" s="13">
        <v>12</v>
      </c>
      <c r="E4" s="60"/>
      <c r="H4" s="9" t="s">
        <v>6</v>
      </c>
      <c r="I4" s="14">
        <f>I3*1.21</f>
        <v>14.277430408508426</v>
      </c>
      <c r="K4" s="11">
        <f>I4*B8</f>
        <v>2764.1105270872313</v>
      </c>
      <c r="L4" s="12">
        <f>K4/21</f>
        <v>131.62431081367768</v>
      </c>
      <c r="M4" s="15">
        <f>L4/8</f>
        <v>16.45303885170971</v>
      </c>
      <c r="O4" s="5"/>
    </row>
    <row r="5" spans="1:15" x14ac:dyDescent="0.3">
      <c r="C5" s="2"/>
      <c r="D5" s="2"/>
      <c r="E5" s="2"/>
      <c r="K5" s="15"/>
      <c r="O5" s="5"/>
    </row>
    <row r="6" spans="1:15" x14ac:dyDescent="0.3">
      <c r="B6" s="16">
        <v>756.4</v>
      </c>
      <c r="C6" t="s">
        <v>7</v>
      </c>
      <c r="D6" s="17" t="s">
        <v>8</v>
      </c>
      <c r="O6" s="5"/>
    </row>
    <row r="7" spans="1:15" ht="4.5" customHeight="1" x14ac:dyDescent="0.3">
      <c r="B7" s="18"/>
      <c r="D7" s="17"/>
      <c r="O7" s="5"/>
    </row>
    <row r="8" spans="1:15" x14ac:dyDescent="0.3">
      <c r="A8" s="19">
        <f>B8/B6</f>
        <v>0.25594923320994184</v>
      </c>
      <c r="B8" s="20">
        <v>193.6</v>
      </c>
      <c r="C8" t="s">
        <v>9</v>
      </c>
      <c r="D8" s="21" t="s">
        <v>10</v>
      </c>
      <c r="E8" s="21"/>
      <c r="L8" s="15"/>
    </row>
    <row r="9" spans="1:15" ht="5.25" customHeight="1" x14ac:dyDescent="0.3">
      <c r="B9" s="18"/>
      <c r="D9" s="17"/>
    </row>
    <row r="10" spans="1:15" x14ac:dyDescent="0.3">
      <c r="B10" s="20">
        <f>A54</f>
        <v>58.217157750227578</v>
      </c>
      <c r="C10" t="s">
        <v>11</v>
      </c>
      <c r="D10" s="21" t="s">
        <v>12</v>
      </c>
    </row>
    <row r="11" spans="1:15" ht="6.75" customHeight="1" x14ac:dyDescent="0.3">
      <c r="C11" s="21"/>
    </row>
    <row r="12" spans="1:15" ht="18.600000000000001" customHeight="1" x14ac:dyDescent="0.3">
      <c r="B12" s="51">
        <v>28</v>
      </c>
      <c r="C12" s="49" t="s">
        <v>75</v>
      </c>
      <c r="D12" s="50" t="s">
        <v>76</v>
      </c>
    </row>
    <row r="13" spans="1:15" ht="6.75" customHeight="1" x14ac:dyDescent="0.3">
      <c r="C13" s="21"/>
    </row>
    <row r="14" spans="1:15" x14ac:dyDescent="0.3">
      <c r="A14" s="20">
        <f>B23+B34+B36+B40+B41+B43</f>
        <v>62957.112399999998</v>
      </c>
      <c r="B14" t="s">
        <v>13</v>
      </c>
      <c r="C14" t="s">
        <v>14</v>
      </c>
    </row>
    <row r="16" spans="1:15" x14ac:dyDescent="0.3">
      <c r="D16" s="17" t="s">
        <v>15</v>
      </c>
      <c r="M16" s="56"/>
    </row>
    <row r="17" spans="2:8" x14ac:dyDescent="0.3">
      <c r="D17" s="22"/>
    </row>
    <row r="18" spans="2:8" x14ac:dyDescent="0.3">
      <c r="D18" t="s">
        <v>43</v>
      </c>
      <c r="H18" t="s">
        <v>43</v>
      </c>
    </row>
    <row r="19" spans="2:8" x14ac:dyDescent="0.3">
      <c r="D19" s="23"/>
    </row>
    <row r="20" spans="2:8" x14ac:dyDescent="0.3">
      <c r="D20" s="24" t="s">
        <v>16</v>
      </c>
    </row>
    <row r="23" spans="2:8" x14ac:dyDescent="0.3">
      <c r="B23" s="20">
        <f>C77+C80</f>
        <v>42354.542399999998</v>
      </c>
      <c r="C23" t="s">
        <v>17</v>
      </c>
      <c r="D23" t="s">
        <v>44</v>
      </c>
    </row>
    <row r="24" spans="2:8" x14ac:dyDescent="0.3">
      <c r="B24" s="18"/>
      <c r="D24" t="s">
        <v>45</v>
      </c>
    </row>
    <row r="25" spans="2:8" x14ac:dyDescent="0.3">
      <c r="B25" s="18"/>
      <c r="D25" t="s">
        <v>46</v>
      </c>
    </row>
    <row r="26" spans="2:8" x14ac:dyDescent="0.3">
      <c r="B26" s="18"/>
      <c r="D26" t="s">
        <v>47</v>
      </c>
    </row>
    <row r="27" spans="2:8" x14ac:dyDescent="0.3">
      <c r="B27" s="18"/>
      <c r="D27" t="s">
        <v>48</v>
      </c>
    </row>
    <row r="28" spans="2:8" x14ac:dyDescent="0.3">
      <c r="B28" s="18"/>
      <c r="D28" t="s">
        <v>49</v>
      </c>
    </row>
    <row r="29" spans="2:8" x14ac:dyDescent="0.3">
      <c r="B29" s="18"/>
      <c r="D29" t="s">
        <v>50</v>
      </c>
    </row>
    <row r="30" spans="2:8" x14ac:dyDescent="0.3">
      <c r="B30" s="18"/>
      <c r="D30" t="s">
        <v>51</v>
      </c>
    </row>
    <row r="31" spans="2:8" x14ac:dyDescent="0.3">
      <c r="B31" s="18"/>
      <c r="D31" t="s">
        <v>52</v>
      </c>
    </row>
    <row r="32" spans="2:8" x14ac:dyDescent="0.3">
      <c r="B32" s="18"/>
      <c r="D32" t="s">
        <v>53</v>
      </c>
    </row>
    <row r="33" spans="2:4" x14ac:dyDescent="0.3">
      <c r="B33" s="18"/>
      <c r="D33" t="s">
        <v>54</v>
      </c>
    </row>
    <row r="34" spans="2:4" x14ac:dyDescent="0.3">
      <c r="B34" s="20">
        <f>C94</f>
        <v>20602.57</v>
      </c>
      <c r="C34" t="s">
        <v>18</v>
      </c>
      <c r="D34" t="s">
        <v>19</v>
      </c>
    </row>
    <row r="35" spans="2:4" x14ac:dyDescent="0.3">
      <c r="B35" s="18"/>
      <c r="D35" t="s">
        <v>20</v>
      </c>
    </row>
    <row r="36" spans="2:4" x14ac:dyDescent="0.3">
      <c r="B36" s="20"/>
      <c r="C36" t="s">
        <v>21</v>
      </c>
      <c r="D36" t="s">
        <v>55</v>
      </c>
    </row>
    <row r="37" spans="2:4" x14ac:dyDescent="0.3">
      <c r="B37" s="18"/>
      <c r="D37" t="s">
        <v>56</v>
      </c>
    </row>
    <row r="38" spans="2:4" x14ac:dyDescent="0.3">
      <c r="B38" s="18"/>
      <c r="D38" t="s">
        <v>57</v>
      </c>
    </row>
    <row r="39" spans="2:4" x14ac:dyDescent="0.3">
      <c r="B39" s="18"/>
      <c r="D39" t="s">
        <v>22</v>
      </c>
    </row>
    <row r="40" spans="2:4" x14ac:dyDescent="0.3">
      <c r="B40" s="20">
        <v>0</v>
      </c>
      <c r="C40" t="s">
        <v>23</v>
      </c>
      <c r="D40" t="s">
        <v>24</v>
      </c>
    </row>
    <row r="41" spans="2:4" x14ac:dyDescent="0.3">
      <c r="B41" s="20"/>
      <c r="C41" t="s">
        <v>25</v>
      </c>
      <c r="D41" t="s">
        <v>26</v>
      </c>
    </row>
    <row r="42" spans="2:4" x14ac:dyDescent="0.3">
      <c r="B42" s="20">
        <f>D101</f>
        <v>0</v>
      </c>
      <c r="C42" t="s">
        <v>58</v>
      </c>
      <c r="D42" t="s">
        <v>59</v>
      </c>
    </row>
    <row r="43" spans="2:4" s="2" customFormat="1" x14ac:dyDescent="0.3">
      <c r="B43" s="42"/>
      <c r="D43" s="2" t="s">
        <v>60</v>
      </c>
    </row>
    <row r="44" spans="2:4" s="2" customFormat="1" x14ac:dyDescent="0.3">
      <c r="B44" s="42"/>
      <c r="D44" s="2" t="s">
        <v>61</v>
      </c>
    </row>
    <row r="45" spans="2:4" x14ac:dyDescent="0.3">
      <c r="D45" s="2" t="s">
        <v>62</v>
      </c>
    </row>
    <row r="46" spans="2:4" x14ac:dyDescent="0.3">
      <c r="D46" s="2" t="s">
        <v>63</v>
      </c>
    </row>
    <row r="47" spans="2:4" x14ac:dyDescent="0.3">
      <c r="D47" s="2" t="s">
        <v>64</v>
      </c>
    </row>
    <row r="48" spans="2:4" x14ac:dyDescent="0.3">
      <c r="D48" s="2" t="s">
        <v>65</v>
      </c>
    </row>
    <row r="49" spans="1:17" x14ac:dyDescent="0.3">
      <c r="D49" s="2" t="s">
        <v>66</v>
      </c>
    </row>
    <row r="50" spans="1:17" x14ac:dyDescent="0.3">
      <c r="B50" s="20"/>
      <c r="C50" t="s">
        <v>67</v>
      </c>
      <c r="D50" s="2" t="s">
        <v>68</v>
      </c>
    </row>
    <row r="51" spans="1:17" x14ac:dyDescent="0.3">
      <c r="D51" s="2" t="s">
        <v>69</v>
      </c>
    </row>
    <row r="54" spans="1:17" ht="30" customHeight="1" x14ac:dyDescent="0.3">
      <c r="A54" s="25">
        <f>B60*B62/B64</f>
        <v>58.217157750227578</v>
      </c>
      <c r="B54" t="s">
        <v>11</v>
      </c>
      <c r="C54" s="61" t="s">
        <v>27</v>
      </c>
      <c r="D54" s="61"/>
      <c r="E54" s="61"/>
      <c r="F54" s="61"/>
      <c r="G54" s="61"/>
      <c r="H54" s="61"/>
      <c r="I54" s="61"/>
      <c r="J54" s="61"/>
      <c r="K54" s="61"/>
      <c r="L54" s="61"/>
      <c r="M54" s="61"/>
      <c r="N54" s="61"/>
      <c r="O54" s="61"/>
      <c r="P54" s="61"/>
      <c r="Q54" s="61"/>
    </row>
    <row r="56" spans="1:17" x14ac:dyDescent="0.3">
      <c r="E56" s="26" t="s">
        <v>28</v>
      </c>
    </row>
    <row r="58" spans="1:17" x14ac:dyDescent="0.3">
      <c r="E58" s="26" t="s">
        <v>29</v>
      </c>
    </row>
    <row r="60" spans="1:17" ht="46.5" customHeight="1" x14ac:dyDescent="0.3">
      <c r="B60" s="27">
        <f>C90</f>
        <v>72286.839200000002</v>
      </c>
      <c r="C60" t="s">
        <v>30</v>
      </c>
      <c r="D60" s="61" t="s">
        <v>31</v>
      </c>
      <c r="E60" s="61"/>
      <c r="F60" s="61"/>
      <c r="G60" s="61"/>
      <c r="H60" s="61"/>
      <c r="I60" s="61"/>
      <c r="J60" s="61"/>
      <c r="K60" s="61"/>
      <c r="L60" s="61"/>
      <c r="M60" s="61"/>
      <c r="N60" s="61"/>
      <c r="O60" s="61"/>
      <c r="P60" s="61"/>
      <c r="Q60" s="61"/>
    </row>
    <row r="61" spans="1:17" s="2" customFormat="1" ht="7.5" customHeight="1" x14ac:dyDescent="0.3">
      <c r="D61" s="28"/>
      <c r="E61" s="28"/>
      <c r="F61" s="28"/>
      <c r="G61" s="28"/>
      <c r="H61" s="28"/>
      <c r="I61" s="28"/>
      <c r="J61" s="28"/>
      <c r="K61" s="28"/>
      <c r="L61" s="28"/>
      <c r="M61" s="28"/>
      <c r="N61" s="28"/>
      <c r="O61" s="28"/>
      <c r="P61" s="28"/>
      <c r="Q61" s="28"/>
    </row>
    <row r="62" spans="1:17" ht="32.25" customHeight="1" x14ac:dyDescent="0.3">
      <c r="B62" s="43">
        <f>(C82+C79)/143688</f>
        <v>0.60917669951561715</v>
      </c>
      <c r="C62" t="s">
        <v>32</v>
      </c>
      <c r="D62" s="61" t="s">
        <v>33</v>
      </c>
      <c r="E62" s="61"/>
      <c r="F62" s="61"/>
      <c r="G62" s="61"/>
      <c r="H62" s="61"/>
      <c r="I62" s="61"/>
      <c r="J62" s="61"/>
      <c r="K62" s="61"/>
      <c r="L62" s="61"/>
      <c r="M62" s="61"/>
      <c r="N62" s="61"/>
      <c r="O62" s="61"/>
      <c r="P62" s="61"/>
      <c r="Q62" s="61"/>
    </row>
    <row r="63" spans="1:17" ht="6" customHeight="1" x14ac:dyDescent="0.3"/>
    <row r="64" spans="1:17" x14ac:dyDescent="0.3">
      <c r="B64" s="20">
        <v>756.4</v>
      </c>
      <c r="C64" t="s">
        <v>34</v>
      </c>
      <c r="D64" s="26" t="s">
        <v>35</v>
      </c>
    </row>
    <row r="67" spans="1:7" x14ac:dyDescent="0.3">
      <c r="C67" s="29"/>
      <c r="D67" s="29"/>
      <c r="E67" s="29"/>
      <c r="F67" s="29"/>
    </row>
    <row r="68" spans="1:7" x14ac:dyDescent="0.3">
      <c r="B68" s="30" t="s">
        <v>36</v>
      </c>
      <c r="C68" s="29"/>
      <c r="D68" s="29"/>
      <c r="E68" s="29"/>
      <c r="F68" s="29"/>
    </row>
    <row r="69" spans="1:7" x14ac:dyDescent="0.3">
      <c r="B69">
        <v>2222</v>
      </c>
      <c r="C69" s="18">
        <v>300</v>
      </c>
      <c r="D69" s="44" t="s">
        <v>80</v>
      </c>
      <c r="E69" s="41"/>
    </row>
    <row r="70" spans="1:7" x14ac:dyDescent="0.3">
      <c r="A70" s="32"/>
      <c r="B70" s="32">
        <v>2239</v>
      </c>
      <c r="C70" s="33">
        <v>2000</v>
      </c>
      <c r="D70" s="34" t="s">
        <v>81</v>
      </c>
      <c r="E70" s="32"/>
      <c r="F70" s="32"/>
    </row>
    <row r="71" spans="1:7" x14ac:dyDescent="0.3">
      <c r="B71">
        <v>2244</v>
      </c>
      <c r="C71" s="31">
        <v>1200</v>
      </c>
      <c r="D71" s="44" t="s">
        <v>37</v>
      </c>
      <c r="E71" s="44"/>
    </row>
    <row r="72" spans="1:7" x14ac:dyDescent="0.3">
      <c r="B72">
        <v>2221</v>
      </c>
      <c r="C72" s="31">
        <v>9810</v>
      </c>
      <c r="D72" s="44" t="s">
        <v>82</v>
      </c>
    </row>
    <row r="73" spans="1:7" x14ac:dyDescent="0.3">
      <c r="B73">
        <v>2247</v>
      </c>
      <c r="C73" s="31">
        <v>0</v>
      </c>
      <c r="D73" s="44" t="s">
        <v>70</v>
      </c>
    </row>
    <row r="74" spans="1:7" x14ac:dyDescent="0.3">
      <c r="B74">
        <v>2223</v>
      </c>
      <c r="C74" s="31">
        <v>4200</v>
      </c>
      <c r="D74" s="44" t="s">
        <v>83</v>
      </c>
    </row>
    <row r="75" spans="1:7" x14ac:dyDescent="0.3">
      <c r="B75">
        <v>2264</v>
      </c>
      <c r="C75" s="31">
        <v>200</v>
      </c>
      <c r="D75" s="44" t="s">
        <v>88</v>
      </c>
    </row>
    <row r="76" spans="1:7" x14ac:dyDescent="0.3">
      <c r="B76">
        <v>2350</v>
      </c>
      <c r="C76" s="31">
        <v>500</v>
      </c>
      <c r="D76" s="44" t="s">
        <v>89</v>
      </c>
    </row>
    <row r="77" spans="1:7" x14ac:dyDescent="0.3">
      <c r="A77" s="35" t="s">
        <v>38</v>
      </c>
      <c r="B77" s="35"/>
      <c r="C77" s="36">
        <f>SUM(C69:C76)</f>
        <v>18210</v>
      </c>
      <c r="D77" s="62"/>
      <c r="E77" s="62"/>
      <c r="F77" s="62"/>
      <c r="G77" s="62"/>
    </row>
    <row r="78" spans="1:7" x14ac:dyDescent="0.3">
      <c r="C78" s="37"/>
      <c r="D78" s="62"/>
      <c r="E78" s="62"/>
      <c r="F78" s="62"/>
      <c r="G78" s="62"/>
    </row>
    <row r="79" spans="1:7" x14ac:dyDescent="0.3">
      <c r="C79" s="59">
        <f>19536*1.2359</f>
        <v>24144.542399999998</v>
      </c>
      <c r="D79" s="38" t="s">
        <v>78</v>
      </c>
      <c r="E79" s="44"/>
      <c r="F79" s="44"/>
      <c r="G79" s="44"/>
    </row>
    <row r="80" spans="1:7" x14ac:dyDescent="0.3">
      <c r="A80" s="35" t="s">
        <v>39</v>
      </c>
      <c r="B80" s="35"/>
      <c r="C80" s="36">
        <f>SUM(C79:C79)</f>
        <v>24144.542399999998</v>
      </c>
      <c r="D80" s="44"/>
      <c r="E80" s="44"/>
      <c r="F80" s="44"/>
      <c r="G80" s="44"/>
    </row>
    <row r="81" spans="1:7" x14ac:dyDescent="0.3">
      <c r="C81" s="37"/>
      <c r="D81" s="44"/>
      <c r="E81" s="44"/>
      <c r="F81" s="44"/>
      <c r="G81" s="44"/>
    </row>
    <row r="82" spans="1:7" x14ac:dyDescent="0.3">
      <c r="C82" s="57">
        <f>51288*1.2359</f>
        <v>63386.839200000002</v>
      </c>
      <c r="D82" s="58" t="s">
        <v>90</v>
      </c>
    </row>
    <row r="83" spans="1:7" x14ac:dyDescent="0.3">
      <c r="B83">
        <v>2211</v>
      </c>
      <c r="C83" s="41">
        <v>200</v>
      </c>
      <c r="D83" s="53" t="s">
        <v>79</v>
      </c>
    </row>
    <row r="84" spans="1:7" x14ac:dyDescent="0.3">
      <c r="B84">
        <v>2239</v>
      </c>
      <c r="C84" s="41">
        <v>2000</v>
      </c>
      <c r="D84" s="54" t="s">
        <v>86</v>
      </c>
    </row>
    <row r="85" spans="1:7" x14ac:dyDescent="0.3">
      <c r="B85">
        <v>2235</v>
      </c>
      <c r="C85">
        <v>200</v>
      </c>
      <c r="D85" s="52" t="s">
        <v>85</v>
      </c>
    </row>
    <row r="86" spans="1:7" x14ac:dyDescent="0.3">
      <c r="B86">
        <v>2311</v>
      </c>
      <c r="C86">
        <v>400</v>
      </c>
      <c r="D86" s="44" t="s">
        <v>40</v>
      </c>
    </row>
    <row r="87" spans="1:7" x14ac:dyDescent="0.3">
      <c r="B87">
        <v>2312</v>
      </c>
      <c r="C87" s="41">
        <v>1100</v>
      </c>
      <c r="D87" s="44" t="s">
        <v>41</v>
      </c>
    </row>
    <row r="88" spans="1:7" x14ac:dyDescent="0.3">
      <c r="B88">
        <v>2233</v>
      </c>
      <c r="C88" s="41">
        <v>5000</v>
      </c>
      <c r="D88" s="44" t="s">
        <v>84</v>
      </c>
    </row>
    <row r="89" spans="1:7" x14ac:dyDescent="0.3">
      <c r="C89" s="41"/>
      <c r="D89" s="52"/>
    </row>
    <row r="90" spans="1:7" x14ac:dyDescent="0.3">
      <c r="A90" s="35" t="s">
        <v>74</v>
      </c>
      <c r="B90" s="35"/>
      <c r="C90" s="36">
        <f>SUM(C82:C89)</f>
        <v>72286.839200000002</v>
      </c>
    </row>
    <row r="92" spans="1:7" ht="28.8" x14ac:dyDescent="0.3">
      <c r="C92" s="39" t="s">
        <v>42</v>
      </c>
    </row>
    <row r="93" spans="1:7" x14ac:dyDescent="0.3">
      <c r="C93">
        <v>20602.57</v>
      </c>
      <c r="D93" t="s">
        <v>87</v>
      </c>
    </row>
    <row r="94" spans="1:7" x14ac:dyDescent="0.3">
      <c r="C94" s="40">
        <f>SUM(C93:C93)</f>
        <v>20602.57</v>
      </c>
    </row>
    <row r="96" spans="1:7" ht="15" thickBot="1" x14ac:dyDescent="0.35"/>
    <row r="97" spans="1:4" ht="15" customHeight="1" x14ac:dyDescent="0.3">
      <c r="A97" s="63"/>
      <c r="B97" s="65"/>
      <c r="C97" s="45"/>
      <c r="D97" s="47"/>
    </row>
    <row r="98" spans="1:4" ht="15" thickBot="1" x14ac:dyDescent="0.35">
      <c r="A98" s="64"/>
      <c r="B98" s="66"/>
      <c r="C98" s="46"/>
      <c r="D98" s="48"/>
    </row>
    <row r="99" spans="1:4" ht="15" customHeight="1" x14ac:dyDescent="0.3">
      <c r="A99" s="63"/>
      <c r="B99" s="67"/>
      <c r="C99" s="45"/>
      <c r="D99" s="47"/>
    </row>
    <row r="100" spans="1:4" ht="15" thickBot="1" x14ac:dyDescent="0.35">
      <c r="A100" s="64"/>
      <c r="B100" s="66"/>
      <c r="C100" s="46"/>
      <c r="D100" s="48"/>
    </row>
    <row r="101" spans="1:4" x14ac:dyDescent="0.3">
      <c r="A101" s="35" t="s">
        <v>73</v>
      </c>
      <c r="B101" s="35"/>
      <c r="C101" s="36"/>
      <c r="D101" s="36">
        <v>0</v>
      </c>
    </row>
  </sheetData>
  <mergeCells count="10">
    <mergeCell ref="A97:A98"/>
    <mergeCell ref="B97:B98"/>
    <mergeCell ref="A99:A100"/>
    <mergeCell ref="B99:B100"/>
    <mergeCell ref="D78:G78"/>
    <mergeCell ref="E3:E4"/>
    <mergeCell ref="C54:Q54"/>
    <mergeCell ref="D60:Q60"/>
    <mergeCell ref="D62:Q62"/>
    <mergeCell ref="D77:G77"/>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01"/>
  <sheetViews>
    <sheetView zoomScaleNormal="100" workbookViewId="0">
      <selection activeCell="A89" sqref="A89:XFD89"/>
    </sheetView>
  </sheetViews>
  <sheetFormatPr defaultRowHeight="14.4" x14ac:dyDescent="0.3"/>
  <cols>
    <col min="1" max="1" width="14.88671875" customWidth="1"/>
    <col min="2" max="2" width="12.88671875" bestFit="1" customWidth="1"/>
    <col min="3" max="3" width="10.44140625" bestFit="1" customWidth="1"/>
    <col min="4" max="4" width="54.5546875" customWidth="1"/>
    <col min="11" max="11" width="13" customWidth="1"/>
    <col min="12" max="13" width="9.33203125" bestFit="1" customWidth="1"/>
  </cols>
  <sheetData>
    <row r="1" spans="1:15" x14ac:dyDescent="0.3">
      <c r="A1" s="1" t="s">
        <v>0</v>
      </c>
    </row>
    <row r="2" spans="1:15" x14ac:dyDescent="0.3">
      <c r="C2" s="2"/>
      <c r="D2" s="2"/>
      <c r="E2" s="2"/>
      <c r="K2" s="3" t="s">
        <v>1</v>
      </c>
      <c r="L2" s="4" t="s">
        <v>71</v>
      </c>
      <c r="M2" t="s">
        <v>72</v>
      </c>
      <c r="O2" s="5"/>
    </row>
    <row r="3" spans="1:15" ht="15" thickBot="1" x14ac:dyDescent="0.35">
      <c r="B3" s="6">
        <f>((A14/B6+B10)*B8+B12)/12</f>
        <v>378.35384713340403</v>
      </c>
      <c r="C3" s="7" t="s">
        <v>2</v>
      </c>
      <c r="D3" s="8" t="s">
        <v>77</v>
      </c>
      <c r="E3" s="60" t="s">
        <v>3</v>
      </c>
      <c r="H3" s="9" t="s">
        <v>4</v>
      </c>
      <c r="I3" s="10">
        <f>B3/B8</f>
        <v>11.86062216719135</v>
      </c>
      <c r="K3" s="11">
        <f>I3*B8</f>
        <v>378.35384713340403</v>
      </c>
      <c r="L3" s="12">
        <f>K3/21</f>
        <v>18.01684986349543</v>
      </c>
      <c r="M3" s="15">
        <f>L3/8</f>
        <v>2.2521062329369288</v>
      </c>
      <c r="O3" s="5"/>
    </row>
    <row r="4" spans="1:15" x14ac:dyDescent="0.3">
      <c r="B4" s="9" t="s">
        <v>5</v>
      </c>
      <c r="C4" s="7"/>
      <c r="D4" s="13">
        <v>12</v>
      </c>
      <c r="E4" s="60"/>
      <c r="H4" s="9" t="s">
        <v>6</v>
      </c>
      <c r="I4" s="14">
        <f>I3*1.21</f>
        <v>14.351352822301532</v>
      </c>
      <c r="K4" s="11">
        <f>I4*B8</f>
        <v>457.80815503141883</v>
      </c>
      <c r="L4" s="12">
        <f>K4/21</f>
        <v>21.800388334829467</v>
      </c>
      <c r="M4" s="15">
        <f>L4/8</f>
        <v>2.7250485418536834</v>
      </c>
      <c r="O4" s="5"/>
    </row>
    <row r="5" spans="1:15" x14ac:dyDescent="0.3">
      <c r="C5" s="2"/>
      <c r="D5" s="2"/>
      <c r="E5" s="2"/>
      <c r="K5" s="15"/>
      <c r="O5" s="5"/>
    </row>
    <row r="6" spans="1:15" x14ac:dyDescent="0.3">
      <c r="B6" s="16">
        <v>756.4</v>
      </c>
      <c r="C6" t="s">
        <v>7</v>
      </c>
      <c r="D6" s="17" t="s">
        <v>8</v>
      </c>
      <c r="O6" s="5"/>
    </row>
    <row r="7" spans="1:15" ht="4.5" customHeight="1" x14ac:dyDescent="0.3">
      <c r="B7" s="18"/>
      <c r="D7" s="17"/>
      <c r="O7" s="5"/>
    </row>
    <row r="8" spans="1:15" x14ac:dyDescent="0.3">
      <c r="A8" s="19">
        <f>B8/B6</f>
        <v>4.2173453199365413E-2</v>
      </c>
      <c r="B8" s="27">
        <v>31.9</v>
      </c>
      <c r="C8" t="s">
        <v>9</v>
      </c>
      <c r="D8" s="21" t="s">
        <v>10</v>
      </c>
      <c r="E8" s="21"/>
      <c r="L8" s="15"/>
    </row>
    <row r="9" spans="1:15" ht="5.25" customHeight="1" x14ac:dyDescent="0.3">
      <c r="B9" s="18"/>
      <c r="D9" s="17"/>
    </row>
    <row r="10" spans="1:15" x14ac:dyDescent="0.3">
      <c r="B10" s="20">
        <f>A54</f>
        <v>58.217157750227578</v>
      </c>
      <c r="C10" t="s">
        <v>11</v>
      </c>
      <c r="D10" s="21" t="s">
        <v>12</v>
      </c>
    </row>
    <row r="11" spans="1:15" ht="6.75" customHeight="1" x14ac:dyDescent="0.3">
      <c r="C11" s="21"/>
    </row>
    <row r="12" spans="1:15" ht="18.600000000000001" customHeight="1" x14ac:dyDescent="0.3">
      <c r="B12" s="51">
        <v>28</v>
      </c>
      <c r="C12" s="49" t="s">
        <v>75</v>
      </c>
      <c r="D12" s="50" t="s">
        <v>76</v>
      </c>
    </row>
    <row r="13" spans="1:15" ht="6.75" customHeight="1" x14ac:dyDescent="0.3">
      <c r="C13" s="21"/>
    </row>
    <row r="14" spans="1:15" x14ac:dyDescent="0.3">
      <c r="A14" s="20">
        <f>B23+B34+B36+B40+B41+B43</f>
        <v>62957.112399999998</v>
      </c>
      <c r="B14" t="s">
        <v>13</v>
      </c>
      <c r="C14" t="s">
        <v>14</v>
      </c>
    </row>
    <row r="16" spans="1:15" x14ac:dyDescent="0.3">
      <c r="D16" s="17" t="s">
        <v>15</v>
      </c>
      <c r="M16" s="56"/>
    </row>
    <row r="17" spans="2:8" x14ac:dyDescent="0.3">
      <c r="D17" s="22"/>
    </row>
    <row r="18" spans="2:8" x14ac:dyDescent="0.3">
      <c r="D18" t="s">
        <v>43</v>
      </c>
      <c r="H18" t="s">
        <v>43</v>
      </c>
    </row>
    <row r="19" spans="2:8" x14ac:dyDescent="0.3">
      <c r="D19" s="23"/>
    </row>
    <row r="20" spans="2:8" x14ac:dyDescent="0.3">
      <c r="D20" s="24" t="s">
        <v>16</v>
      </c>
    </row>
    <row r="23" spans="2:8" x14ac:dyDescent="0.3">
      <c r="B23" s="20">
        <f>C77+C80</f>
        <v>42354.542399999998</v>
      </c>
      <c r="C23" t="s">
        <v>17</v>
      </c>
      <c r="D23" t="s">
        <v>44</v>
      </c>
    </row>
    <row r="24" spans="2:8" x14ac:dyDescent="0.3">
      <c r="B24" s="18"/>
      <c r="D24" t="s">
        <v>45</v>
      </c>
    </row>
    <row r="25" spans="2:8" x14ac:dyDescent="0.3">
      <c r="B25" s="18"/>
      <c r="D25" t="s">
        <v>46</v>
      </c>
    </row>
    <row r="26" spans="2:8" x14ac:dyDescent="0.3">
      <c r="B26" s="18"/>
      <c r="D26" t="s">
        <v>47</v>
      </c>
    </row>
    <row r="27" spans="2:8" x14ac:dyDescent="0.3">
      <c r="B27" s="18"/>
      <c r="D27" t="s">
        <v>48</v>
      </c>
    </row>
    <row r="28" spans="2:8" x14ac:dyDescent="0.3">
      <c r="B28" s="18"/>
      <c r="D28" t="s">
        <v>49</v>
      </c>
    </row>
    <row r="29" spans="2:8" x14ac:dyDescent="0.3">
      <c r="B29" s="18"/>
      <c r="D29" t="s">
        <v>50</v>
      </c>
    </row>
    <row r="30" spans="2:8" x14ac:dyDescent="0.3">
      <c r="B30" s="18"/>
      <c r="D30" t="s">
        <v>51</v>
      </c>
    </row>
    <row r="31" spans="2:8" x14ac:dyDescent="0.3">
      <c r="B31" s="18"/>
      <c r="D31" t="s">
        <v>52</v>
      </c>
    </row>
    <row r="32" spans="2:8" x14ac:dyDescent="0.3">
      <c r="B32" s="18"/>
      <c r="D32" t="s">
        <v>53</v>
      </c>
    </row>
    <row r="33" spans="2:4" x14ac:dyDescent="0.3">
      <c r="B33" s="18"/>
      <c r="D33" t="s">
        <v>54</v>
      </c>
    </row>
    <row r="34" spans="2:4" x14ac:dyDescent="0.3">
      <c r="B34" s="20">
        <f>C94</f>
        <v>20602.57</v>
      </c>
      <c r="C34" t="s">
        <v>18</v>
      </c>
      <c r="D34" t="s">
        <v>19</v>
      </c>
    </row>
    <row r="35" spans="2:4" x14ac:dyDescent="0.3">
      <c r="B35" s="18"/>
      <c r="D35" t="s">
        <v>20</v>
      </c>
    </row>
    <row r="36" spans="2:4" x14ac:dyDescent="0.3">
      <c r="B36" s="20"/>
      <c r="C36" t="s">
        <v>21</v>
      </c>
      <c r="D36" t="s">
        <v>55</v>
      </c>
    </row>
    <row r="37" spans="2:4" x14ac:dyDescent="0.3">
      <c r="B37" s="18"/>
      <c r="D37" t="s">
        <v>56</v>
      </c>
    </row>
    <row r="38" spans="2:4" x14ac:dyDescent="0.3">
      <c r="B38" s="18"/>
      <c r="D38" t="s">
        <v>57</v>
      </c>
    </row>
    <row r="39" spans="2:4" x14ac:dyDescent="0.3">
      <c r="B39" s="18"/>
      <c r="D39" t="s">
        <v>22</v>
      </c>
    </row>
    <row r="40" spans="2:4" x14ac:dyDescent="0.3">
      <c r="B40" s="20">
        <v>0</v>
      </c>
      <c r="C40" t="s">
        <v>23</v>
      </c>
      <c r="D40" t="s">
        <v>24</v>
      </c>
    </row>
    <row r="41" spans="2:4" x14ac:dyDescent="0.3">
      <c r="B41" s="20"/>
      <c r="C41" t="s">
        <v>25</v>
      </c>
      <c r="D41" t="s">
        <v>26</v>
      </c>
    </row>
    <row r="42" spans="2:4" x14ac:dyDescent="0.3">
      <c r="B42" s="20">
        <f>D101</f>
        <v>0</v>
      </c>
      <c r="C42" t="s">
        <v>58</v>
      </c>
      <c r="D42" t="s">
        <v>59</v>
      </c>
    </row>
    <row r="43" spans="2:4" s="2" customFormat="1" x14ac:dyDescent="0.3">
      <c r="B43" s="42"/>
      <c r="D43" s="2" t="s">
        <v>60</v>
      </c>
    </row>
    <row r="44" spans="2:4" s="2" customFormat="1" x14ac:dyDescent="0.3">
      <c r="B44" s="42"/>
      <c r="D44" s="2" t="s">
        <v>61</v>
      </c>
    </row>
    <row r="45" spans="2:4" x14ac:dyDescent="0.3">
      <c r="D45" s="2" t="s">
        <v>62</v>
      </c>
    </row>
    <row r="46" spans="2:4" x14ac:dyDescent="0.3">
      <c r="D46" s="2" t="s">
        <v>63</v>
      </c>
    </row>
    <row r="47" spans="2:4" x14ac:dyDescent="0.3">
      <c r="D47" s="2" t="s">
        <v>64</v>
      </c>
    </row>
    <row r="48" spans="2:4" x14ac:dyDescent="0.3">
      <c r="D48" s="2" t="s">
        <v>65</v>
      </c>
    </row>
    <row r="49" spans="1:17" x14ac:dyDescent="0.3">
      <c r="D49" s="2" t="s">
        <v>66</v>
      </c>
    </row>
    <row r="50" spans="1:17" x14ac:dyDescent="0.3">
      <c r="B50" s="20"/>
      <c r="C50" t="s">
        <v>67</v>
      </c>
      <c r="D50" s="2" t="s">
        <v>68</v>
      </c>
    </row>
    <row r="51" spans="1:17" x14ac:dyDescent="0.3">
      <c r="D51" s="2" t="s">
        <v>69</v>
      </c>
    </row>
    <row r="54" spans="1:17" ht="30" customHeight="1" x14ac:dyDescent="0.3">
      <c r="A54" s="25">
        <f>B60*B62/B64</f>
        <v>58.217157750227578</v>
      </c>
      <c r="B54" t="s">
        <v>11</v>
      </c>
      <c r="C54" s="61" t="s">
        <v>27</v>
      </c>
      <c r="D54" s="61"/>
      <c r="E54" s="61"/>
      <c r="F54" s="61"/>
      <c r="G54" s="61"/>
      <c r="H54" s="61"/>
      <c r="I54" s="61"/>
      <c r="J54" s="61"/>
      <c r="K54" s="61"/>
      <c r="L54" s="61"/>
      <c r="M54" s="61"/>
      <c r="N54" s="61"/>
      <c r="O54" s="61"/>
      <c r="P54" s="61"/>
      <c r="Q54" s="61"/>
    </row>
    <row r="56" spans="1:17" x14ac:dyDescent="0.3">
      <c r="E56" s="26" t="s">
        <v>28</v>
      </c>
    </row>
    <row r="58" spans="1:17" x14ac:dyDescent="0.3">
      <c r="E58" s="26" t="s">
        <v>29</v>
      </c>
    </row>
    <row r="60" spans="1:17" ht="46.5" customHeight="1" x14ac:dyDescent="0.3">
      <c r="B60" s="27">
        <f>C90</f>
        <v>72286.839200000002</v>
      </c>
      <c r="C60" t="s">
        <v>30</v>
      </c>
      <c r="D60" s="61" t="s">
        <v>31</v>
      </c>
      <c r="E60" s="61"/>
      <c r="F60" s="61"/>
      <c r="G60" s="61"/>
      <c r="H60" s="61"/>
      <c r="I60" s="61"/>
      <c r="J60" s="61"/>
      <c r="K60" s="61"/>
      <c r="L60" s="61"/>
      <c r="M60" s="61"/>
      <c r="N60" s="61"/>
      <c r="O60" s="61"/>
      <c r="P60" s="61"/>
      <c r="Q60" s="61"/>
    </row>
    <row r="61" spans="1:17" s="2" customFormat="1" ht="7.5" customHeight="1" x14ac:dyDescent="0.3">
      <c r="D61" s="28"/>
      <c r="E61" s="28"/>
      <c r="F61" s="28"/>
      <c r="G61" s="28"/>
      <c r="H61" s="28"/>
      <c r="I61" s="28"/>
      <c r="J61" s="28"/>
      <c r="K61" s="28"/>
      <c r="L61" s="28"/>
      <c r="M61" s="28"/>
      <c r="N61" s="28"/>
      <c r="O61" s="28"/>
      <c r="P61" s="28"/>
      <c r="Q61" s="28"/>
    </row>
    <row r="62" spans="1:17" ht="32.25" customHeight="1" x14ac:dyDescent="0.3">
      <c r="B62" s="43">
        <f>(C82+C79)/143688</f>
        <v>0.60917669951561715</v>
      </c>
      <c r="C62" t="s">
        <v>32</v>
      </c>
      <c r="D62" s="61" t="s">
        <v>33</v>
      </c>
      <c r="E62" s="61"/>
      <c r="F62" s="61"/>
      <c r="G62" s="61"/>
      <c r="H62" s="61"/>
      <c r="I62" s="61"/>
      <c r="J62" s="61"/>
      <c r="K62" s="61"/>
      <c r="L62" s="61"/>
      <c r="M62" s="61"/>
      <c r="N62" s="61"/>
      <c r="O62" s="61"/>
      <c r="P62" s="61"/>
      <c r="Q62" s="61"/>
    </row>
    <row r="63" spans="1:17" ht="6" customHeight="1" x14ac:dyDescent="0.3"/>
    <row r="64" spans="1:17" x14ac:dyDescent="0.3">
      <c r="B64" s="20">
        <v>756.4</v>
      </c>
      <c r="C64" t="s">
        <v>34</v>
      </c>
      <c r="D64" s="26" t="s">
        <v>35</v>
      </c>
    </row>
    <row r="67" spans="1:7" x14ac:dyDescent="0.3">
      <c r="C67" s="29"/>
      <c r="D67" s="29"/>
      <c r="E67" s="29"/>
      <c r="F67" s="29"/>
    </row>
    <row r="68" spans="1:7" x14ac:dyDescent="0.3">
      <c r="B68" s="30" t="s">
        <v>36</v>
      </c>
      <c r="C68" s="29"/>
      <c r="D68" s="29"/>
      <c r="E68" s="29"/>
      <c r="F68" s="29"/>
    </row>
    <row r="69" spans="1:7" x14ac:dyDescent="0.3">
      <c r="B69">
        <v>2222</v>
      </c>
      <c r="C69" s="18">
        <v>300</v>
      </c>
      <c r="D69" s="55" t="s">
        <v>80</v>
      </c>
      <c r="E69" s="41"/>
    </row>
    <row r="70" spans="1:7" x14ac:dyDescent="0.3">
      <c r="A70" s="32"/>
      <c r="B70" s="32">
        <v>2239</v>
      </c>
      <c r="C70" s="33">
        <v>2000</v>
      </c>
      <c r="D70" s="34" t="s">
        <v>81</v>
      </c>
      <c r="E70" s="32"/>
      <c r="F70" s="32"/>
    </row>
    <row r="71" spans="1:7" x14ac:dyDescent="0.3">
      <c r="B71">
        <v>2244</v>
      </c>
      <c r="C71" s="31">
        <v>1200</v>
      </c>
      <c r="D71" s="55" t="s">
        <v>37</v>
      </c>
      <c r="E71" s="55"/>
    </row>
    <row r="72" spans="1:7" x14ac:dyDescent="0.3">
      <c r="B72">
        <v>2221</v>
      </c>
      <c r="C72" s="31">
        <v>9810</v>
      </c>
      <c r="D72" s="55" t="s">
        <v>82</v>
      </c>
    </row>
    <row r="73" spans="1:7" x14ac:dyDescent="0.3">
      <c r="B73">
        <v>2247</v>
      </c>
      <c r="C73" s="31">
        <v>0</v>
      </c>
      <c r="D73" s="55" t="s">
        <v>70</v>
      </c>
    </row>
    <row r="74" spans="1:7" x14ac:dyDescent="0.3">
      <c r="B74">
        <v>2223</v>
      </c>
      <c r="C74" s="31">
        <v>4200</v>
      </c>
      <c r="D74" s="55" t="s">
        <v>83</v>
      </c>
    </row>
    <row r="75" spans="1:7" x14ac:dyDescent="0.3">
      <c r="B75">
        <v>2264</v>
      </c>
      <c r="C75" s="31">
        <v>200</v>
      </c>
      <c r="D75" s="55" t="s">
        <v>88</v>
      </c>
    </row>
    <row r="76" spans="1:7" x14ac:dyDescent="0.3">
      <c r="B76">
        <v>2350</v>
      </c>
      <c r="C76" s="31">
        <v>500</v>
      </c>
      <c r="D76" s="55" t="s">
        <v>89</v>
      </c>
    </row>
    <row r="77" spans="1:7" x14ac:dyDescent="0.3">
      <c r="A77" s="35" t="s">
        <v>38</v>
      </c>
      <c r="B77" s="35"/>
      <c r="C77" s="36">
        <f>SUM(C69:C76)</f>
        <v>18210</v>
      </c>
      <c r="D77" s="62"/>
      <c r="E77" s="62"/>
      <c r="F77" s="62"/>
      <c r="G77" s="62"/>
    </row>
    <row r="78" spans="1:7" x14ac:dyDescent="0.3">
      <c r="C78" s="37"/>
      <c r="D78" s="62"/>
      <c r="E78" s="62"/>
      <c r="F78" s="62"/>
      <c r="G78" s="62"/>
    </row>
    <row r="79" spans="1:7" x14ac:dyDescent="0.3">
      <c r="C79" s="59">
        <f>19536*1.2359</f>
        <v>24144.542399999998</v>
      </c>
      <c r="D79" s="38" t="s">
        <v>78</v>
      </c>
      <c r="E79" s="55"/>
      <c r="F79" s="55"/>
      <c r="G79" s="55"/>
    </row>
    <row r="80" spans="1:7" x14ac:dyDescent="0.3">
      <c r="A80" s="35" t="s">
        <v>39</v>
      </c>
      <c r="B80" s="35"/>
      <c r="C80" s="36">
        <f>SUM(C79:C79)</f>
        <v>24144.542399999998</v>
      </c>
      <c r="D80" s="55"/>
      <c r="E80" s="55"/>
      <c r="F80" s="55"/>
      <c r="G80" s="55"/>
    </row>
    <row r="81" spans="1:7" x14ac:dyDescent="0.3">
      <c r="C81" s="37"/>
      <c r="D81" s="55"/>
      <c r="E81" s="55"/>
      <c r="F81" s="55"/>
      <c r="G81" s="55"/>
    </row>
    <row r="82" spans="1:7" x14ac:dyDescent="0.3">
      <c r="C82" s="57">
        <f>51288*1.2359</f>
        <v>63386.839200000002</v>
      </c>
      <c r="D82" s="58" t="s">
        <v>90</v>
      </c>
    </row>
    <row r="83" spans="1:7" x14ac:dyDescent="0.3">
      <c r="B83">
        <v>2211</v>
      </c>
      <c r="C83" s="41">
        <v>200</v>
      </c>
      <c r="D83" s="53" t="s">
        <v>79</v>
      </c>
    </row>
    <row r="84" spans="1:7" x14ac:dyDescent="0.3">
      <c r="B84">
        <v>2239</v>
      </c>
      <c r="C84" s="41">
        <v>2000</v>
      </c>
      <c r="D84" s="54" t="s">
        <v>86</v>
      </c>
    </row>
    <row r="85" spans="1:7" x14ac:dyDescent="0.3">
      <c r="B85">
        <v>2235</v>
      </c>
      <c r="C85">
        <v>200</v>
      </c>
      <c r="D85" s="55" t="s">
        <v>85</v>
      </c>
    </row>
    <row r="86" spans="1:7" x14ac:dyDescent="0.3">
      <c r="B86">
        <v>2311</v>
      </c>
      <c r="C86">
        <v>400</v>
      </c>
      <c r="D86" s="55" t="s">
        <v>40</v>
      </c>
    </row>
    <row r="87" spans="1:7" x14ac:dyDescent="0.3">
      <c r="B87">
        <v>2312</v>
      </c>
      <c r="C87" s="41">
        <v>1100</v>
      </c>
      <c r="D87" s="55" t="s">
        <v>41</v>
      </c>
    </row>
    <row r="88" spans="1:7" x14ac:dyDescent="0.3">
      <c r="B88">
        <v>2233</v>
      </c>
      <c r="C88" s="41">
        <v>5000</v>
      </c>
      <c r="D88" s="55" t="s">
        <v>84</v>
      </c>
    </row>
    <row r="89" spans="1:7" x14ac:dyDescent="0.3">
      <c r="C89" s="41"/>
      <c r="D89" s="55"/>
    </row>
    <row r="90" spans="1:7" x14ac:dyDescent="0.3">
      <c r="A90" s="35" t="s">
        <v>74</v>
      </c>
      <c r="B90" s="35"/>
      <c r="C90" s="36">
        <f>SUM(C82:C89)</f>
        <v>72286.839200000002</v>
      </c>
    </row>
    <row r="92" spans="1:7" ht="28.8" x14ac:dyDescent="0.3">
      <c r="C92" s="39" t="s">
        <v>42</v>
      </c>
    </row>
    <row r="93" spans="1:7" x14ac:dyDescent="0.3">
      <c r="C93">
        <v>20602.57</v>
      </c>
      <c r="D93" t="s">
        <v>87</v>
      </c>
    </row>
    <row r="94" spans="1:7" x14ac:dyDescent="0.3">
      <c r="C94" s="40">
        <f>SUM(C93:C93)</f>
        <v>20602.57</v>
      </c>
    </row>
    <row r="96" spans="1:7" ht="15" thickBot="1" x14ac:dyDescent="0.35"/>
    <row r="97" spans="1:4" ht="15" customHeight="1" x14ac:dyDescent="0.3">
      <c r="A97" s="63"/>
      <c r="B97" s="65"/>
      <c r="C97" s="45"/>
      <c r="D97" s="47"/>
    </row>
    <row r="98" spans="1:4" ht="15" thickBot="1" x14ac:dyDescent="0.35">
      <c r="A98" s="64"/>
      <c r="B98" s="66"/>
      <c r="C98" s="46"/>
      <c r="D98" s="48"/>
    </row>
    <row r="99" spans="1:4" ht="15" customHeight="1" x14ac:dyDescent="0.3">
      <c r="A99" s="63"/>
      <c r="B99" s="67"/>
      <c r="C99" s="45"/>
      <c r="D99" s="47"/>
    </row>
    <row r="100" spans="1:4" ht="15" thickBot="1" x14ac:dyDescent="0.35">
      <c r="A100" s="64"/>
      <c r="B100" s="66"/>
      <c r="C100" s="46"/>
      <c r="D100" s="48"/>
    </row>
    <row r="101" spans="1:4" x14ac:dyDescent="0.3">
      <c r="A101" s="35" t="s">
        <v>73</v>
      </c>
      <c r="B101" s="35"/>
      <c r="C101" s="36"/>
      <c r="D101" s="36">
        <v>0</v>
      </c>
    </row>
  </sheetData>
  <mergeCells count="10">
    <mergeCell ref="A97:A98"/>
    <mergeCell ref="B97:B98"/>
    <mergeCell ref="A99:A100"/>
    <mergeCell ref="B99:B100"/>
    <mergeCell ref="E3:E4"/>
    <mergeCell ref="C54:Q54"/>
    <mergeCell ref="D60:Q60"/>
    <mergeCell ref="D62:Q62"/>
    <mergeCell ref="D77:G77"/>
    <mergeCell ref="D78:G78"/>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Ozolaine Lielā zāle</vt:lpstr>
      <vt:lpstr>Ozolaine Mazā zāle</vt:lpstr>
      <vt:lpstr>Sheet1</vt:lpstr>
      <vt:lpstr>'Ozolaine Lielā zāle'!Print_Area</vt:lpstr>
      <vt:lpstr>'Ozolaine Mazā zāle'!Print_Area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Lietotajs</cp:lastModifiedBy>
  <cp:lastPrinted>2015-09-04T06:41:26Z</cp:lastPrinted>
  <dcterms:created xsi:type="dcterms:W3CDTF">2015-07-31T06:14:45Z</dcterms:created>
  <dcterms:modified xsi:type="dcterms:W3CDTF">2022-02-09T10:07:39Z</dcterms:modified>
</cp:coreProperties>
</file>