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Desktop\"/>
    </mc:Choice>
  </mc:AlternateContent>
  <xr:revisionPtr revIDLastSave="0" documentId="13_ncr:1_{D9C1B4A2-8203-4365-9F11-8BBEDDC2C814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dep (2020(1)" sheetId="5" r:id="rId1"/>
    <sheet name="jauni" sheetId="2" r:id="rId2"/>
    <sheet name="izmaiņa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5" l="1"/>
  <c r="H23" i="5"/>
  <c r="K10" i="5"/>
  <c r="I9" i="5"/>
  <c r="K9" i="5" s="1"/>
  <c r="K11" i="5" s="1"/>
  <c r="J9" i="5"/>
  <c r="G33" i="5" l="1"/>
  <c r="J33" i="5" s="1"/>
  <c r="N33" i="5" s="1"/>
  <c r="G30" i="5"/>
  <c r="J30" i="5" s="1"/>
  <c r="N30" i="5" s="1"/>
  <c r="F30" i="5"/>
  <c r="I30" i="5" s="1"/>
  <c r="M30" i="5" s="1"/>
  <c r="E30" i="5"/>
  <c r="H30" i="5" s="1"/>
  <c r="L30" i="5" s="1"/>
  <c r="H25" i="5"/>
  <c r="G23" i="5"/>
  <c r="D23" i="5"/>
  <c r="E23" i="5" s="1"/>
  <c r="F23" i="5" s="1"/>
  <c r="D22" i="5"/>
  <c r="E22" i="5" s="1"/>
  <c r="F22" i="5" s="1"/>
  <c r="D21" i="5"/>
  <c r="E21" i="5" s="1"/>
  <c r="D20" i="5"/>
  <c r="N9" i="5"/>
  <c r="O9" i="5" s="1"/>
  <c r="E9" i="5"/>
  <c r="F9" i="5" s="1"/>
  <c r="N8" i="5"/>
  <c r="O8" i="5" s="1"/>
  <c r="L8" i="5"/>
  <c r="I8" i="5"/>
  <c r="E8" i="5"/>
  <c r="F8" i="5" s="1"/>
  <c r="N7" i="5"/>
  <c r="O7" i="5" s="1"/>
  <c r="L7" i="5"/>
  <c r="F7" i="5"/>
  <c r="N6" i="5"/>
  <c r="J6" i="5"/>
  <c r="L6" i="5" s="1"/>
  <c r="E6" i="5"/>
  <c r="F6" i="5" s="1"/>
  <c r="N10" i="5" l="1"/>
  <c r="G8" i="5"/>
  <c r="O6" i="5"/>
  <c r="O10" i="5" s="1"/>
  <c r="D17" i="2" l="1"/>
  <c r="E17" i="2" s="1"/>
  <c r="D12" i="2"/>
  <c r="D15" i="2"/>
  <c r="F15" i="2" s="1"/>
  <c r="G15" i="2" s="1"/>
  <c r="H15" i="2" s="1"/>
  <c r="I15" i="2" s="1"/>
  <c r="E15" i="2" l="1"/>
  <c r="F17" i="2"/>
  <c r="G17" i="2" s="1"/>
  <c r="H17" i="2" s="1"/>
  <c r="I17" i="2" s="1"/>
  <c r="E26" i="3"/>
  <c r="G26" i="3" s="1"/>
  <c r="H26" i="3" s="1"/>
  <c r="I26" i="3" s="1"/>
  <c r="F26" i="3"/>
  <c r="D8" i="2" l="1"/>
  <c r="F8" i="2" s="1"/>
  <c r="D17" i="3"/>
  <c r="E17" i="3" s="1"/>
  <c r="G17" i="3" s="1"/>
  <c r="H17" i="3" s="1"/>
  <c r="I17" i="3" s="1"/>
  <c r="D4" i="2" l="1"/>
  <c r="E4" i="2" l="1"/>
  <c r="F4" i="2"/>
  <c r="D7" i="3"/>
  <c r="E7" i="3" s="1"/>
  <c r="G7" i="3" s="1"/>
  <c r="H7" i="3" s="1"/>
  <c r="I7" i="3" s="1"/>
  <c r="F27" i="3"/>
  <c r="E27" i="3"/>
  <c r="G27" i="3" s="1"/>
  <c r="H27" i="3" s="1"/>
  <c r="I27" i="3" s="1"/>
  <c r="D28" i="3"/>
  <c r="E28" i="3" s="1"/>
  <c r="G28" i="3" s="1"/>
  <c r="H28" i="3" s="1"/>
  <c r="I28" i="3" s="1"/>
  <c r="J28" i="3" s="1"/>
  <c r="F16" i="3"/>
  <c r="E16" i="3"/>
  <c r="G16" i="3" s="1"/>
  <c r="H16" i="3" s="1"/>
  <c r="I16" i="3" s="1"/>
  <c r="F15" i="3"/>
  <c r="E15" i="3"/>
  <c r="G15" i="3" s="1"/>
  <c r="H15" i="3" s="1"/>
  <c r="I15" i="3" s="1"/>
  <c r="D12" i="3" l="1"/>
  <c r="E12" i="3" s="1"/>
  <c r="G12" i="3" s="1"/>
  <c r="H12" i="3" s="1"/>
  <c r="I12" i="3" s="1"/>
  <c r="E10" i="3"/>
  <c r="G10" i="3" s="1"/>
  <c r="H10" i="3" s="1"/>
  <c r="I10" i="3" s="1"/>
  <c r="F10" i="3"/>
  <c r="G4" i="2" l="1"/>
  <c r="H4" i="2" l="1"/>
  <c r="I4" i="2" s="1"/>
  <c r="F11" i="3" l="1"/>
  <c r="E11" i="3"/>
  <c r="G11" i="3" s="1"/>
  <c r="H11" i="3" s="1"/>
  <c r="I11" i="3" s="1"/>
  <c r="D24" i="3" l="1"/>
  <c r="E24" i="3" s="1"/>
  <c r="G24" i="3" s="1"/>
  <c r="H24" i="3" s="1"/>
  <c r="I24" i="3" s="1"/>
  <c r="F23" i="3"/>
  <c r="E23" i="3"/>
  <c r="G23" i="3" s="1"/>
  <c r="H23" i="3" s="1"/>
  <c r="I23" i="3" s="1"/>
  <c r="F22" i="3"/>
  <c r="E22" i="3"/>
  <c r="G22" i="3" s="1"/>
  <c r="H22" i="3" s="1"/>
  <c r="I22" i="3" s="1"/>
  <c r="D21" i="3" l="1"/>
  <c r="E21" i="3" s="1"/>
  <c r="G21" i="3" s="1"/>
  <c r="H21" i="3" s="1"/>
  <c r="I21" i="3" s="1"/>
  <c r="F20" i="3"/>
  <c r="E20" i="3"/>
  <c r="G20" i="3" s="1"/>
  <c r="H20" i="3" s="1"/>
  <c r="I20" i="3" s="1"/>
  <c r="F19" i="3"/>
  <c r="E19" i="3"/>
  <c r="G19" i="3" s="1"/>
  <c r="H19" i="3" s="1"/>
  <c r="I19" i="3" s="1"/>
  <c r="F12" i="2" l="1"/>
  <c r="G12" i="2" s="1"/>
  <c r="H12" i="2" s="1"/>
  <c r="I12" i="2" s="1"/>
  <c r="E12" i="2"/>
  <c r="G8" i="2"/>
  <c r="H8" i="2" s="1"/>
  <c r="I8" i="2" s="1"/>
  <c r="I20" i="2" s="1"/>
  <c r="E8" i="2"/>
  <c r="E6" i="3" l="1"/>
  <c r="E5" i="3"/>
  <c r="G5" i="3" s="1"/>
  <c r="H5" i="3" s="1"/>
  <c r="I5" i="3" s="1"/>
  <c r="F5" i="3"/>
  <c r="F6" i="3"/>
  <c r="G6" i="3" l="1"/>
  <c r="H6" i="3" l="1"/>
  <c r="I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Laila Raiskuma</author>
  </authors>
  <commentList>
    <comment ref="C6" authorId="0" shapeId="0" xr:uid="{8C1A08FF-F6AD-4EEF-A836-116FD41034A5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1,2*926</t>
        </r>
      </text>
    </comment>
    <comment ref="H6" authorId="0" shapeId="0" xr:uid="{21215420-5C6A-463C-99E1-021E5F169CDF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1.2*1004</t>
        </r>
      </text>
    </comment>
    <comment ref="C9" authorId="0" shapeId="0" xr:uid="{9C0CBEEE-0E92-4716-B17F-FE356CF8C3DC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2,55*926</t>
        </r>
      </text>
    </comment>
    <comment ref="F20" authorId="0" shapeId="0" xr:uid="{C6005FD1-F072-45EA-9216-94AC0C8B1A64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100</t>
        </r>
      </text>
    </comment>
    <comment ref="F21" authorId="0" shapeId="0" xr:uid="{DC33D1D2-3342-45C3-9BB7-D4F2FE5F04ED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95</t>
        </r>
      </text>
    </comment>
    <comment ref="F22" authorId="0" shapeId="0" xr:uid="{3848E20F-89A3-4C77-B6E3-4D9E7A5BD6BD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95 %</t>
        </r>
      </text>
    </comment>
    <comment ref="E30" authorId="0" shapeId="0" xr:uid="{82C41891-6952-4EC0-A9BB-BFF6BBA36552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30h</t>
        </r>
      </text>
    </comment>
    <comment ref="F30" authorId="0" shapeId="0" xr:uid="{55BD8CA1-2839-4F4D-ADEA-62213B83F953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40h</t>
        </r>
      </text>
    </comment>
    <comment ref="G30" authorId="0" shapeId="0" xr:uid="{54DBDC33-93D2-4779-BF0D-95062367322B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20h</t>
        </r>
      </text>
    </comment>
    <comment ref="G33" authorId="0" shapeId="0" xr:uid="{530B635C-D332-43CF-901B-67B275A88F14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20h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Laila Raiskuma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palielinoties grupu skaitam, palielinās dokumentu plūsma un lietvedes pienākumus šobrīd ar piemaksu pilda V un Vvn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Laila Raiskuma</author>
    <author>gundega</author>
  </authors>
  <commentList>
    <comment ref="C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Dejas nodaļa sasniegusi tādu apjomu, ka nepieciešams vad. Un šos pienākumus vairs nevar pildīt kā papildus D un Dvn</t>
        </r>
      </text>
    </comment>
    <comment ref="B1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0,5</t>
        </r>
      </text>
    </comment>
    <comment ref="D1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pilna slodze vismaz 2 gadi, ņemot vērā darba apjomu, kas jāveic, lai nodrošinātu MK 748 noteikumus</t>
        </r>
      </text>
    </comment>
    <comment ref="D19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+ 30% = 1040</t>
        </r>
      </text>
    </comment>
    <comment ref="B20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palielinās atbildība, darba pienākumi - maina amata aprakstu</t>
        </r>
      </text>
    </comment>
    <comment ref="C20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10 algu gr</t>
        </r>
      </text>
    </comment>
    <comment ref="D20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85% - no max</t>
        </r>
      </text>
    </comment>
    <comment ref="B23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palielinās atbildība, darba pienākumi - maina amata aprakstu</t>
        </r>
      </text>
    </comment>
    <comment ref="D26" authorId="1" shapeId="0" xr:uid="{00000000-0006-0000-0100-00000C000000}">
      <text>
        <r>
          <rPr>
            <b/>
            <sz val="9"/>
            <color indexed="81"/>
            <rFont val="Tahoma"/>
            <family val="2"/>
            <charset val="186"/>
          </rPr>
          <t>4,14 EUR/h</t>
        </r>
        <r>
          <rPr>
            <sz val="9"/>
            <color indexed="81"/>
            <rFont val="Tahoma"/>
            <family val="2"/>
            <charset val="186"/>
          </rPr>
          <t xml:space="preserve">
168*4,14</t>
        </r>
      </text>
    </comment>
    <comment ref="D27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5.23 EUR/h 
168*5,23</t>
        </r>
      </text>
    </comment>
    <comment ref="I27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tā kā visi strādā 24h un bieži kārtībnieki aizvieto inspektorus  - atvaļinājums, slimība, tad lai saglabātu vienlīdzības principu - visi ir inspektori</t>
        </r>
      </text>
    </comment>
  </commentList>
</comments>
</file>

<file path=xl/sharedStrings.xml><?xml version="1.0" encoding="utf-8"?>
<sst xmlns="http://schemas.openxmlformats.org/spreadsheetml/2006/main" count="104" uniqueCount="79">
  <si>
    <t>Struktūrvienība</t>
  </si>
  <si>
    <t>Amata nosaukums</t>
  </si>
  <si>
    <t>Max alga</t>
  </si>
  <si>
    <t>plus Soc.garantijas</t>
  </si>
  <si>
    <t>DD nodoklis 24,09</t>
  </si>
  <si>
    <t>Kopā</t>
  </si>
  <si>
    <t xml:space="preserve">Jaunas </t>
  </si>
  <si>
    <t>Vakances</t>
  </si>
  <si>
    <t>ĀVS</t>
  </si>
  <si>
    <t>SID</t>
  </si>
  <si>
    <t>ĀPP</t>
  </si>
  <si>
    <t>2019.gada alga/ gadā</t>
  </si>
  <si>
    <t>2019.gada alga/ mēn</t>
  </si>
  <si>
    <t>%</t>
  </si>
  <si>
    <t>Izmaiņas</t>
  </si>
  <si>
    <t>SD</t>
  </si>
  <si>
    <t>Kanceleja</t>
  </si>
  <si>
    <t>starpība</t>
  </si>
  <si>
    <t>lietvede/sekretāre</t>
  </si>
  <si>
    <t>KPII</t>
  </si>
  <si>
    <t>kapu pārvaldnieks</t>
  </si>
  <si>
    <t>arhīva pārraudzības speciālists</t>
  </si>
  <si>
    <r>
      <rPr>
        <sz val="10"/>
        <rFont val="Times New Roman"/>
        <family val="1"/>
        <charset val="186"/>
      </rPr>
      <t>iedzīvotāju reģistrēšanas</t>
    </r>
    <r>
      <rPr>
        <sz val="10"/>
        <color theme="1" tint="0.49998474074526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arhīva pārraudzības speciālists - daļēji likvidē</t>
    </r>
  </si>
  <si>
    <t xml:space="preserve"> </t>
  </si>
  <si>
    <t>ĀMMS</t>
  </si>
  <si>
    <t>Lietvedības sekretārs - likvidēt</t>
  </si>
  <si>
    <t>Dejas nodaļas vadītājs</t>
  </si>
  <si>
    <t>SD vadītāja vietnieks</t>
  </si>
  <si>
    <t>Personāldaļa</t>
  </si>
  <si>
    <t>personāla un iedzīvotāju reģistrēšanas speciālists</t>
  </si>
  <si>
    <t>ietekme uz budžetu x%</t>
  </si>
  <si>
    <t>pedagoga palīgs - likvidē</t>
  </si>
  <si>
    <t>2020.gada alga/ mēn</t>
  </si>
  <si>
    <t xml:space="preserve">kapu pārzinis </t>
  </si>
  <si>
    <t>4 kārtībnieki</t>
  </si>
  <si>
    <t>iekšējais auditors/revidents</t>
  </si>
  <si>
    <t>Pārvalde</t>
  </si>
  <si>
    <t>referents</t>
  </si>
  <si>
    <t>Tehniskais projektu vadītājs</t>
  </si>
  <si>
    <t>kārtībnieks - likvidēt</t>
  </si>
  <si>
    <t>prokekta vadītājs - daļēji likvidē</t>
  </si>
  <si>
    <t>iekļaujošās izglītības metodiķis</t>
  </si>
  <si>
    <t>2351 01</t>
  </si>
  <si>
    <t>DEPUTĀTI - 2018</t>
  </si>
  <si>
    <t>2019. amatalga</t>
  </si>
  <si>
    <t>% no max</t>
  </si>
  <si>
    <t>2020. amatalga</t>
  </si>
  <si>
    <t>gadā</t>
  </si>
  <si>
    <t>ar DD</t>
  </si>
  <si>
    <t>deputāti</t>
  </si>
  <si>
    <t>priekšsēdētājs</t>
  </si>
  <si>
    <t>priekšsēdētāja vietnieks</t>
  </si>
  <si>
    <t>domes komitejas priekšsēdētājs</t>
  </si>
  <si>
    <t>Vid.darba samaksa</t>
  </si>
  <si>
    <t xml:space="preserve">2017.gadā - </t>
  </si>
  <si>
    <t>926,EUR</t>
  </si>
  <si>
    <r>
      <t xml:space="preserve">Vid.darba samaksa  </t>
    </r>
    <r>
      <rPr>
        <b/>
        <sz val="11"/>
        <rFont val="Arial"/>
        <family val="2"/>
        <charset val="186"/>
      </rPr>
      <t>2018.gadā - 1004, EUR</t>
    </r>
  </si>
  <si>
    <t>koef x 926</t>
  </si>
  <si>
    <t>koef</t>
  </si>
  <si>
    <t>max alga</t>
  </si>
  <si>
    <t>alga 2020</t>
  </si>
  <si>
    <t>vietnieks</t>
  </si>
  <si>
    <t>deputāts</t>
  </si>
  <si>
    <t xml:space="preserve">pašvaldības domes komitejas priekšsēdētājam </t>
  </si>
  <si>
    <t>d pr.kom. - 40 h</t>
  </si>
  <si>
    <t>dep. - 120 h</t>
  </si>
  <si>
    <t>locekļi max = 20h</t>
  </si>
  <si>
    <t>Kom. priekšsēd., sekretārs max - 30h</t>
  </si>
  <si>
    <t>adm kom. priekšsēd., max = 40h</t>
  </si>
  <si>
    <t>mēnesī</t>
  </si>
  <si>
    <t>priekš., sekr</t>
  </si>
  <si>
    <t>Adm.k. priekšs.</t>
  </si>
  <si>
    <t>locekļi</t>
  </si>
  <si>
    <t xml:space="preserve">komisijas locekļu darba samaksa </t>
  </si>
  <si>
    <t>19 EUR/h</t>
  </si>
  <si>
    <t>darba grupas locekļiem samaksa</t>
  </si>
  <si>
    <t>12 EUR/h</t>
  </si>
  <si>
    <t>6,60</t>
  </si>
  <si>
    <t>Inspektors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</si>
</sst>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color rgb="FF0070C0"/>
      <name val="Times New Roman"/>
      <family val="1"/>
      <charset val="186"/>
    </font>
    <font>
      <sz val="11"/>
      <color rgb="FF0070C0"/>
      <name val="Times New Roman"/>
      <family val="1"/>
      <charset val="186"/>
    </font>
    <font>
      <sz val="11"/>
      <color theme="9" tint="-0.249977111117893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theme="4" tint="-0.249977111117893"/>
      <name val="Times New Roman"/>
      <family val="1"/>
      <charset val="186"/>
    </font>
    <font>
      <sz val="10"/>
      <color theme="4" tint="-0.249977111117893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theme="4"/>
      <name val="Times New Roman"/>
      <family val="1"/>
      <charset val="186"/>
    </font>
    <font>
      <sz val="10"/>
      <color theme="4"/>
      <name val="Times New Roman"/>
      <family val="1"/>
      <charset val="186"/>
    </font>
    <font>
      <sz val="9"/>
      <color theme="1"/>
      <name val="Arial"/>
      <family val="2"/>
      <charset val="186"/>
    </font>
    <font>
      <sz val="11"/>
      <color theme="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color theme="4"/>
      <name val="Arial"/>
      <family val="2"/>
      <charset val="186"/>
    </font>
    <font>
      <i/>
      <sz val="11"/>
      <color theme="1"/>
      <name val="Times New Roman"/>
      <family val="1"/>
      <charset val="186"/>
    </font>
    <font>
      <sz val="10"/>
      <color theme="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0"/>
      <color rgb="FF414142"/>
      <name val="Arial"/>
      <family val="2"/>
      <charset val="186"/>
    </font>
    <font>
      <b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6" fillId="0" borderId="0" applyFont="0" applyFill="0" applyBorder="0" applyAlignment="0" applyProtection="0"/>
    <xf numFmtId="0" fontId="24" fillId="0" borderId="0"/>
  </cellStyleXfs>
  <cellXfs count="195">
    <xf numFmtId="0" fontId="0" fillId="0" borderId="0" xfId="0"/>
    <xf numFmtId="0" fontId="6" fillId="0" borderId="0" xfId="4" applyFont="1" applyFill="1" applyBorder="1" applyAlignment="1">
      <alignment horizontal="left" wrapText="1"/>
    </xf>
    <xf numFmtId="0" fontId="7" fillId="0" borderId="0" xfId="5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3" fontId="5" fillId="0" borderId="4" xfId="6" applyFont="1" applyBorder="1" applyAlignment="1">
      <alignment horizontal="center" vertical="center"/>
    </xf>
    <xf numFmtId="43" fontId="5" fillId="0" borderId="4" xfId="0" applyNumberFormat="1" applyFont="1" applyBorder="1" applyAlignment="1">
      <alignment horizontal="right" vertical="center"/>
    </xf>
    <xf numFmtId="43" fontId="5" fillId="0" borderId="4" xfId="0" applyNumberFormat="1" applyFont="1" applyBorder="1"/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43" fontId="5" fillId="0" borderId="0" xfId="6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3" fontId="5" fillId="0" borderId="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5" fillId="0" borderId="0" xfId="0" applyNumberFormat="1" applyFont="1" applyBorder="1"/>
    <xf numFmtId="43" fontId="9" fillId="0" borderId="0" xfId="0" applyNumberFormat="1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43" fontId="12" fillId="0" borderId="0" xfId="6" applyFont="1" applyBorder="1" applyAlignment="1">
      <alignment horizontal="center" vertical="center"/>
    </xf>
    <xf numFmtId="43" fontId="12" fillId="0" borderId="0" xfId="0" applyNumberFormat="1" applyFont="1" applyBorder="1" applyAlignment="1">
      <alignment horizontal="center" vertical="center"/>
    </xf>
    <xf numFmtId="43" fontId="13" fillId="0" borderId="0" xfId="0" applyNumberFormat="1" applyFont="1" applyBorder="1"/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3" fontId="12" fillId="0" borderId="0" xfId="0" applyNumberFormat="1" applyFont="1" applyBorder="1"/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3" fontId="15" fillId="0" borderId="0" xfId="0" applyNumberFormat="1" applyFont="1" applyBorder="1"/>
    <xf numFmtId="43" fontId="5" fillId="0" borderId="0" xfId="6" applyFont="1" applyBorder="1"/>
    <xf numFmtId="0" fontId="0" fillId="0" borderId="0" xfId="0" applyBorder="1"/>
    <xf numFmtId="0" fontId="18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/>
    <xf numFmtId="0" fontId="22" fillId="0" borderId="0" xfId="0" applyFont="1" applyBorder="1"/>
    <xf numFmtId="165" fontId="5" fillId="0" borderId="4" xfId="6" applyNumberFormat="1" applyFont="1" applyBorder="1" applyAlignment="1">
      <alignment horizontal="center" vertical="center"/>
    </xf>
    <xf numFmtId="43" fontId="15" fillId="0" borderId="4" xfId="6" applyFont="1" applyBorder="1" applyAlignment="1">
      <alignment horizontal="center" vertical="center"/>
    </xf>
    <xf numFmtId="43" fontId="17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15" fillId="0" borderId="0" xfId="0" applyFont="1" applyBorder="1"/>
    <xf numFmtId="43" fontId="15" fillId="0" borderId="0" xfId="6" applyFont="1" applyBorder="1" applyAlignment="1">
      <alignment horizontal="center" vertical="center"/>
    </xf>
    <xf numFmtId="43" fontId="17" fillId="0" borderId="0" xfId="0" applyNumberFormat="1" applyFont="1" applyBorder="1" applyAlignment="1">
      <alignment horizontal="center" vertical="center"/>
    </xf>
    <xf numFmtId="43" fontId="17" fillId="0" borderId="4" xfId="6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43" fontId="25" fillId="0" borderId="0" xfId="6" applyFont="1" applyBorder="1" applyAlignment="1">
      <alignment horizontal="center" vertical="center"/>
    </xf>
    <xf numFmtId="0" fontId="11" fillId="0" borderId="0" xfId="5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5" fontId="17" fillId="0" borderId="4" xfId="6" applyNumberFormat="1" applyFont="1" applyBorder="1" applyAlignment="1">
      <alignment horizontal="center" vertical="center"/>
    </xf>
    <xf numFmtId="0" fontId="17" fillId="0" borderId="4" xfId="0" applyFont="1" applyBorder="1"/>
    <xf numFmtId="0" fontId="26" fillId="0" borderId="7" xfId="0" applyFont="1" applyFill="1" applyBorder="1"/>
    <xf numFmtId="0" fontId="22" fillId="0" borderId="4" xfId="0" applyFont="1" applyBorder="1" applyAlignment="1">
      <alignment horizontal="center" vertical="center"/>
    </xf>
    <xf numFmtId="164" fontId="0" fillId="0" borderId="0" xfId="0" applyNumberFormat="1"/>
    <xf numFmtId="0" fontId="22" fillId="0" borderId="4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2" fillId="0" borderId="4" xfId="0" applyFont="1" applyBorder="1" applyAlignment="1">
      <alignment horizontal="center"/>
    </xf>
    <xf numFmtId="0" fontId="22" fillId="0" borderId="4" xfId="0" applyFont="1" applyFill="1" applyBorder="1" applyAlignment="1">
      <alignment horizontal="center" vertical="center"/>
    </xf>
    <xf numFmtId="43" fontId="5" fillId="0" borderId="4" xfId="6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" fillId="0" borderId="12" xfId="0" applyFont="1" applyFill="1" applyBorder="1"/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3" fontId="5" fillId="0" borderId="12" xfId="6" applyFont="1" applyBorder="1" applyAlignment="1">
      <alignment horizontal="center" vertical="center"/>
    </xf>
    <xf numFmtId="165" fontId="5" fillId="0" borderId="12" xfId="6" applyNumberFormat="1" applyFont="1" applyBorder="1" applyAlignment="1">
      <alignment horizontal="center" vertical="center"/>
    </xf>
    <xf numFmtId="43" fontId="5" fillId="0" borderId="12" xfId="0" applyNumberFormat="1" applyFont="1" applyBorder="1" applyAlignment="1">
      <alignment horizontal="center" vertical="center"/>
    </xf>
    <xf numFmtId="43" fontId="5" fillId="0" borderId="13" xfId="6" applyFont="1" applyBorder="1" applyAlignment="1">
      <alignment horizontal="center" vertical="center"/>
    </xf>
    <xf numFmtId="43" fontId="5" fillId="0" borderId="15" xfId="6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5" fillId="0" borderId="18" xfId="0" applyFont="1" applyBorder="1"/>
    <xf numFmtId="0" fontId="15" fillId="0" borderId="19" xfId="0" applyFont="1" applyBorder="1"/>
    <xf numFmtId="43" fontId="15" fillId="0" borderId="18" xfId="6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3" fontId="17" fillId="0" borderId="18" xfId="0" applyNumberFormat="1" applyFont="1" applyBorder="1" applyAlignment="1">
      <alignment horizontal="center" vertical="center"/>
    </xf>
    <xf numFmtId="43" fontId="5" fillId="0" borderId="18" xfId="6" applyFont="1" applyBorder="1" applyAlignment="1">
      <alignment horizontal="center" vertical="center"/>
    </xf>
    <xf numFmtId="43" fontId="15" fillId="0" borderId="20" xfId="6" applyFont="1" applyBorder="1" applyAlignment="1">
      <alignment horizontal="center" vertical="center"/>
    </xf>
    <xf numFmtId="0" fontId="5" fillId="0" borderId="21" xfId="0" applyFont="1" applyBorder="1"/>
    <xf numFmtId="0" fontId="5" fillId="0" borderId="12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43" fontId="5" fillId="0" borderId="12" xfId="6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5" fillId="0" borderId="18" xfId="0" applyFont="1" applyBorder="1"/>
    <xf numFmtId="43" fontId="15" fillId="0" borderId="18" xfId="6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43" fontId="5" fillId="0" borderId="26" xfId="6" applyFont="1" applyBorder="1" applyAlignment="1">
      <alignment horizontal="center" vertical="center"/>
    </xf>
    <xf numFmtId="43" fontId="15" fillId="0" borderId="15" xfId="6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5" xfId="0" applyFont="1" applyBorder="1"/>
    <xf numFmtId="0" fontId="28" fillId="0" borderId="10" xfId="0" applyFont="1" applyFill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5" fillId="0" borderId="23" xfId="0" applyFont="1" applyBorder="1"/>
    <xf numFmtId="0" fontId="5" fillId="0" borderId="24" xfId="0" applyFont="1" applyBorder="1"/>
    <xf numFmtId="0" fontId="15" fillId="0" borderId="18" xfId="0" applyFont="1" applyBorder="1" applyAlignment="1">
      <alignment horizontal="center" vertical="center"/>
    </xf>
    <xf numFmtId="0" fontId="29" fillId="0" borderId="4" xfId="0" applyFont="1" applyFill="1" applyBorder="1"/>
    <xf numFmtId="0" fontId="22" fillId="0" borderId="10" xfId="0" applyFont="1" applyFill="1" applyBorder="1" applyAlignment="1">
      <alignment horizontal="left" vertical="center" wrapText="1"/>
    </xf>
    <xf numFmtId="1" fontId="22" fillId="0" borderId="4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1" fillId="0" borderId="0" xfId="1"/>
    <xf numFmtId="0" fontId="31" fillId="0" borderId="0" xfId="1" applyFont="1"/>
    <xf numFmtId="0" fontId="32" fillId="0" borderId="0" xfId="1" applyFont="1"/>
    <xf numFmtId="0" fontId="33" fillId="0" borderId="0" xfId="1" applyFont="1" applyAlignment="1">
      <alignment horizontal="center"/>
    </xf>
    <xf numFmtId="0" fontId="34" fillId="0" borderId="0" xfId="1" applyFont="1" applyAlignment="1">
      <alignment horizontal="center"/>
    </xf>
    <xf numFmtId="0" fontId="35" fillId="0" borderId="4" xfId="5" applyFont="1" applyBorder="1" applyAlignment="1">
      <alignment horizontal="center" vertical="center" wrapText="1"/>
    </xf>
    <xf numFmtId="2" fontId="35" fillId="0" borderId="4" xfId="5" applyNumberFormat="1" applyFont="1" applyBorder="1" applyAlignment="1">
      <alignment horizontal="center" vertical="center" wrapText="1"/>
    </xf>
    <xf numFmtId="1" fontId="35" fillId="0" borderId="4" xfId="1" applyNumberFormat="1" applyFont="1" applyBorder="1" applyAlignment="1">
      <alignment horizontal="center" vertical="center" wrapText="1"/>
    </xf>
    <xf numFmtId="2" fontId="36" fillId="0" borderId="4" xfId="5" applyNumberFormat="1" applyFont="1" applyBorder="1" applyAlignment="1">
      <alignment horizontal="center" vertical="center" wrapText="1"/>
    </xf>
    <xf numFmtId="0" fontId="37" fillId="0" borderId="27" xfId="1" applyFont="1" applyBorder="1" applyAlignment="1">
      <alignment horizontal="center" vertical="center" wrapText="1"/>
    </xf>
    <xf numFmtId="0" fontId="37" fillId="0" borderId="0" xfId="1" applyFont="1" applyAlignment="1">
      <alignment horizontal="center" vertical="center" wrapText="1"/>
    </xf>
    <xf numFmtId="0" fontId="1" fillId="0" borderId="4" xfId="1" applyBorder="1"/>
    <xf numFmtId="1" fontId="38" fillId="0" borderId="4" xfId="1" applyNumberFormat="1" applyFont="1" applyBorder="1" applyAlignment="1">
      <alignment horizontal="center" vertical="center"/>
    </xf>
    <xf numFmtId="1" fontId="1" fillId="0" borderId="4" xfId="1" applyNumberFormat="1" applyBorder="1"/>
    <xf numFmtId="0" fontId="1" fillId="0" borderId="28" xfId="1" applyBorder="1"/>
    <xf numFmtId="2" fontId="1" fillId="0" borderId="4" xfId="1" applyNumberFormat="1" applyBorder="1"/>
    <xf numFmtId="1" fontId="1" fillId="0" borderId="6" xfId="1" applyNumberFormat="1" applyBorder="1"/>
    <xf numFmtId="1" fontId="1" fillId="0" borderId="4" xfId="1" applyNumberFormat="1" applyBorder="1" applyAlignment="1">
      <alignment horizontal="center" vertical="center"/>
    </xf>
    <xf numFmtId="1" fontId="1" fillId="0" borderId="0" xfId="1" applyNumberFormat="1"/>
    <xf numFmtId="1" fontId="1" fillId="0" borderId="28" xfId="1" applyNumberFormat="1" applyBorder="1"/>
    <xf numFmtId="1" fontId="1" fillId="0" borderId="27" xfId="1" applyNumberFormat="1" applyBorder="1"/>
    <xf numFmtId="0" fontId="1" fillId="0" borderId="29" xfId="1" applyBorder="1"/>
    <xf numFmtId="2" fontId="1" fillId="0" borderId="0" xfId="1" applyNumberFormat="1"/>
    <xf numFmtId="1" fontId="1" fillId="0" borderId="9" xfId="1" applyNumberFormat="1" applyBorder="1"/>
    <xf numFmtId="0" fontId="1" fillId="0" borderId="10" xfId="1" applyBorder="1"/>
    <xf numFmtId="0" fontId="1" fillId="0" borderId="0" xfId="1" applyAlignment="1">
      <alignment horizontal="left" indent="1"/>
    </xf>
    <xf numFmtId="2" fontId="1" fillId="0" borderId="0" xfId="1" applyNumberFormat="1" applyAlignment="1">
      <alignment horizontal="left" indent="1"/>
    </xf>
    <xf numFmtId="2" fontId="1" fillId="0" borderId="0" xfId="1" applyNumberFormat="1" applyAlignment="1">
      <alignment horizontal="left" vertical="center" indent="1"/>
    </xf>
    <xf numFmtId="0" fontId="38" fillId="0" borderId="0" xfId="1" applyFont="1" applyAlignment="1">
      <alignment horizontal="left" indent="1"/>
    </xf>
    <xf numFmtId="0" fontId="40" fillId="0" borderId="0" xfId="1" applyFont="1" applyAlignment="1">
      <alignment horizontal="left" indent="1"/>
    </xf>
    <xf numFmtId="0" fontId="38" fillId="0" borderId="4" xfId="1" applyFont="1" applyBorder="1" applyAlignment="1">
      <alignment horizontal="left" indent="1"/>
    </xf>
    <xf numFmtId="49" fontId="38" fillId="0" borderId="4" xfId="1" applyNumberFormat="1" applyFont="1" applyBorder="1" applyAlignment="1">
      <alignment horizontal="left" vertical="center" indent="1"/>
    </xf>
    <xf numFmtId="0" fontId="41" fillId="0" borderId="4" xfId="1" applyFont="1" applyBorder="1" applyAlignment="1">
      <alignment horizontal="left" vertical="center" indent="1"/>
    </xf>
    <xf numFmtId="0" fontId="1" fillId="0" borderId="4" xfId="1" applyBorder="1" applyAlignment="1">
      <alignment horizontal="left" vertical="center" indent="1"/>
    </xf>
    <xf numFmtId="0" fontId="38" fillId="0" borderId="4" xfId="1" applyFont="1" applyBorder="1" applyAlignment="1">
      <alignment horizontal="left" vertical="center" indent="1"/>
    </xf>
    <xf numFmtId="2" fontId="38" fillId="0" borderId="4" xfId="1" applyNumberFormat="1" applyFont="1" applyBorder="1" applyAlignment="1">
      <alignment horizontal="left" vertical="center" indent="1"/>
    </xf>
    <xf numFmtId="0" fontId="1" fillId="0" borderId="4" xfId="1" applyBorder="1" applyAlignment="1">
      <alignment horizontal="left" indent="1"/>
    </xf>
    <xf numFmtId="2" fontId="38" fillId="0" borderId="4" xfId="1" applyNumberFormat="1" applyFont="1" applyBorder="1" applyAlignment="1">
      <alignment horizontal="center" vertical="center"/>
    </xf>
    <xf numFmtId="2" fontId="1" fillId="0" borderId="4" xfId="1" applyNumberFormat="1" applyBorder="1" applyAlignment="1">
      <alignment horizontal="center" vertical="center"/>
    </xf>
    <xf numFmtId="0" fontId="42" fillId="0" borderId="4" xfId="1" applyFont="1" applyBorder="1" applyAlignment="1">
      <alignment horizontal="left" vertical="center" wrapText="1" indent="1"/>
    </xf>
    <xf numFmtId="1" fontId="1" fillId="0" borderId="6" xfId="1" applyNumberFormat="1" applyBorder="1" applyAlignment="1">
      <alignment horizontal="left" vertical="center" indent="1"/>
    </xf>
    <xf numFmtId="2" fontId="40" fillId="0" borderId="0" xfId="1" applyNumberFormat="1" applyFont="1" applyAlignment="1">
      <alignment horizontal="left" indent="1"/>
    </xf>
    <xf numFmtId="2" fontId="43" fillId="0" borderId="0" xfId="1" applyNumberFormat="1" applyFont="1" applyAlignment="1">
      <alignment horizontal="center" vertical="center"/>
    </xf>
    <xf numFmtId="0" fontId="40" fillId="0" borderId="0" xfId="1" applyFont="1"/>
    <xf numFmtId="0" fontId="43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6" xfId="1" applyBorder="1"/>
    <xf numFmtId="0" fontId="39" fillId="0" borderId="0" xfId="1" applyFont="1"/>
    <xf numFmtId="0" fontId="1" fillId="0" borderId="27" xfId="1" applyBorder="1"/>
    <xf numFmtId="2" fontId="1" fillId="0" borderId="6" xfId="1" applyNumberFormat="1" applyBorder="1"/>
    <xf numFmtId="49" fontId="39" fillId="0" borderId="0" xfId="1" applyNumberFormat="1" applyFont="1" applyAlignment="1">
      <alignment horizontal="center" vertical="center" wrapText="1"/>
    </xf>
    <xf numFmtId="2" fontId="38" fillId="0" borderId="0" xfId="1" applyNumberFormat="1" applyFont="1" applyAlignment="1">
      <alignment horizontal="center" vertical="center"/>
    </xf>
    <xf numFmtId="1" fontId="1" fillId="0" borderId="4" xfId="1" applyNumberFormat="1" applyFill="1" applyBorder="1"/>
    <xf numFmtId="0" fontId="1" fillId="0" borderId="28" xfId="1" applyFill="1" applyBorder="1"/>
    <xf numFmtId="49" fontId="37" fillId="0" borderId="4" xfId="1" applyNumberFormat="1" applyFont="1" applyFill="1" applyBorder="1" applyAlignment="1">
      <alignment horizontal="center" vertical="center"/>
    </xf>
    <xf numFmtId="0" fontId="37" fillId="0" borderId="4" xfId="1" applyFont="1" applyBorder="1" applyAlignment="1">
      <alignment horizontal="center" vertical="center"/>
    </xf>
    <xf numFmtId="0" fontId="37" fillId="0" borderId="4" xfId="1" applyFont="1" applyBorder="1"/>
    <xf numFmtId="1" fontId="1" fillId="0" borderId="4" xfId="1" applyNumberFormat="1" applyFont="1" applyFill="1" applyBorder="1"/>
    <xf numFmtId="0" fontId="1" fillId="0" borderId="0" xfId="1" applyBorder="1"/>
    <xf numFmtId="2" fontId="37" fillId="0" borderId="4" xfId="1" applyNumberFormat="1" applyFont="1" applyBorder="1"/>
    <xf numFmtId="1" fontId="35" fillId="0" borderId="4" xfId="5" applyNumberFormat="1" applyFont="1" applyBorder="1" applyAlignment="1">
      <alignment horizontal="center" vertical="center" wrapText="1"/>
    </xf>
    <xf numFmtId="2" fontId="37" fillId="0" borderId="0" xfId="1" applyNumberFormat="1" applyFont="1"/>
    <xf numFmtId="2" fontId="1" fillId="0" borderId="29" xfId="1" applyNumberFormat="1" applyBorder="1" applyAlignment="1">
      <alignment horizontal="center"/>
    </xf>
    <xf numFmtId="0" fontId="1" fillId="0" borderId="27" xfId="1" applyBorder="1" applyAlignment="1">
      <alignment horizontal="left" indent="1"/>
    </xf>
    <xf numFmtId="1" fontId="1" fillId="0" borderId="4" xfId="1" applyNumberFormat="1" applyFont="1" applyFill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" xfId="1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23" fillId="0" borderId="7" xfId="0" applyFont="1" applyFill="1" applyBorder="1"/>
  </cellXfs>
  <cellStyles count="8">
    <cellStyle name="Comma" xfId="6" builtinId="3"/>
    <cellStyle name="Comma 3" xfId="3" xr:uid="{00000000-0005-0000-0000-000001000000}"/>
    <cellStyle name="Normal" xfId="0" builtinId="0"/>
    <cellStyle name="Normal 3" xfId="5" xr:uid="{00000000-0005-0000-0000-000003000000}"/>
    <cellStyle name="Normal 4" xfId="1" xr:uid="{00000000-0005-0000-0000-000004000000}"/>
    <cellStyle name="Normal 5" xfId="4" xr:uid="{00000000-0005-0000-0000-000005000000}"/>
    <cellStyle name="Normal 6 2" xfId="2" xr:uid="{00000000-0005-0000-0000-000006000000}"/>
    <cellStyle name="Parasts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98720-4712-4EC7-A693-64846EAF0D81}">
  <sheetPr>
    <pageSetUpPr fitToPage="1"/>
  </sheetPr>
  <dimension ref="B2:P37"/>
  <sheetViews>
    <sheetView topLeftCell="A13" zoomScale="120" zoomScaleNormal="120" workbookViewId="0">
      <selection activeCell="R24" sqref="R24"/>
    </sheetView>
  </sheetViews>
  <sheetFormatPr defaultColWidth="4.28515625" defaultRowHeight="12.75" x14ac:dyDescent="0.2"/>
  <cols>
    <col min="1" max="1" width="9.140625" style="124" customWidth="1"/>
    <col min="2" max="2" width="30.85546875" style="124" customWidth="1"/>
    <col min="3" max="3" width="9.140625" style="124" customWidth="1"/>
    <col min="4" max="4" width="10.5703125" style="124" customWidth="1"/>
    <col min="5" max="5" width="13.140625" style="124" bestFit="1" customWidth="1"/>
    <col min="6" max="6" width="14.5703125" style="124" bestFit="1" customWidth="1"/>
    <col min="7" max="7" width="11.85546875" style="124" customWidth="1"/>
    <col min="8" max="8" width="9.28515625" style="124" customWidth="1"/>
    <col min="9" max="245" width="9.140625" style="124" customWidth="1"/>
    <col min="246" max="16384" width="4.28515625" style="124"/>
  </cols>
  <sheetData>
    <row r="2" spans="2:16" x14ac:dyDescent="0.2">
      <c r="C2" s="125"/>
      <c r="F2" s="125"/>
      <c r="G2" s="125"/>
      <c r="H2" s="125"/>
      <c r="I2" s="125"/>
      <c r="J2" s="126"/>
      <c r="K2" s="126"/>
      <c r="L2" s="125"/>
    </row>
    <row r="3" spans="2:16" ht="15.75" x14ac:dyDescent="0.25">
      <c r="B3" s="127" t="s">
        <v>43</v>
      </c>
      <c r="C3" s="125"/>
      <c r="F3" s="125"/>
      <c r="G3" s="125"/>
      <c r="H3" s="125"/>
      <c r="I3" s="125"/>
      <c r="J3" s="125"/>
      <c r="K3" s="125"/>
      <c r="L3" s="125"/>
    </row>
    <row r="4" spans="2:16" x14ac:dyDescent="0.2">
      <c r="B4" s="128"/>
      <c r="C4" s="125"/>
      <c r="F4" s="125"/>
      <c r="G4" s="125"/>
      <c r="H4" s="125"/>
      <c r="I4" s="125"/>
      <c r="J4" s="125"/>
      <c r="K4" s="125"/>
      <c r="L4" s="125"/>
    </row>
    <row r="5" spans="2:16" s="134" customFormat="1" ht="25.5" x14ac:dyDescent="0.25">
      <c r="B5" s="129" t="s">
        <v>1</v>
      </c>
      <c r="C5" s="130" t="s">
        <v>2</v>
      </c>
      <c r="D5" s="130" t="s">
        <v>44</v>
      </c>
      <c r="E5" s="130" t="s">
        <v>44</v>
      </c>
      <c r="F5" s="131" t="s">
        <v>45</v>
      </c>
      <c r="G5" s="130" t="s">
        <v>44</v>
      </c>
      <c r="H5" s="130" t="s">
        <v>2</v>
      </c>
      <c r="I5" s="132" t="s">
        <v>46</v>
      </c>
      <c r="J5" s="130" t="s">
        <v>46</v>
      </c>
      <c r="K5" s="185">
        <v>2020</v>
      </c>
      <c r="L5" s="131" t="s">
        <v>45</v>
      </c>
      <c r="M5" s="132" t="s">
        <v>46</v>
      </c>
      <c r="N5" s="133" t="s">
        <v>47</v>
      </c>
      <c r="O5" s="133" t="s">
        <v>48</v>
      </c>
    </row>
    <row r="6" spans="2:16" x14ac:dyDescent="0.2">
      <c r="B6" s="135" t="s">
        <v>49</v>
      </c>
      <c r="C6" s="189">
        <v>1111</v>
      </c>
      <c r="D6" s="182">
        <v>26</v>
      </c>
      <c r="E6" s="177">
        <f>C6*0.95</f>
        <v>1055.45</v>
      </c>
      <c r="F6" s="178">
        <f>E6*100/C6</f>
        <v>95</v>
      </c>
      <c r="G6" s="179" t="s">
        <v>77</v>
      </c>
      <c r="H6" s="139">
        <v>1204.8</v>
      </c>
      <c r="I6" s="181">
        <v>7.15</v>
      </c>
      <c r="J6" s="139">
        <f>I6*160</f>
        <v>1144</v>
      </c>
      <c r="K6" s="139"/>
      <c r="L6" s="137">
        <f>J6*100/H6</f>
        <v>94.953519256308098</v>
      </c>
      <c r="M6" s="139">
        <v>1144</v>
      </c>
      <c r="N6" s="124">
        <f>(M6*11)*12</f>
        <v>151008</v>
      </c>
      <c r="O6" s="140">
        <f>N6*1.2409</f>
        <v>187385.82719999997</v>
      </c>
    </row>
    <row r="7" spans="2:16" x14ac:dyDescent="0.2">
      <c r="B7" s="135" t="s">
        <v>50</v>
      </c>
      <c r="C7" s="190">
        <v>3371</v>
      </c>
      <c r="D7" s="135"/>
      <c r="E7" s="137">
        <v>3371</v>
      </c>
      <c r="F7" s="138">
        <f>E7*100/C7</f>
        <v>100</v>
      </c>
      <c r="G7" s="141">
        <v>3371</v>
      </c>
      <c r="H7" s="135">
        <v>3654.56</v>
      </c>
      <c r="I7" s="135">
        <v>3654.56</v>
      </c>
      <c r="J7" s="135">
        <v>3654.56</v>
      </c>
      <c r="K7" s="135"/>
      <c r="L7" s="135">
        <f>J7*100/H7</f>
        <v>100</v>
      </c>
      <c r="M7" s="135">
        <v>3654.56</v>
      </c>
      <c r="N7" s="142">
        <f>M7*12</f>
        <v>43854.720000000001</v>
      </c>
      <c r="O7" s="140">
        <f t="shared" ref="O7:O9" si="0">N7*1.2409</f>
        <v>54419.322047999995</v>
      </c>
    </row>
    <row r="8" spans="2:16" x14ac:dyDescent="0.2">
      <c r="B8" s="135" t="s">
        <v>51</v>
      </c>
      <c r="C8" s="191">
        <v>2963</v>
      </c>
      <c r="D8" s="135"/>
      <c r="E8" s="137">
        <f>C8*0.95</f>
        <v>2814.85</v>
      </c>
      <c r="F8" s="138">
        <f>E8*100/C8</f>
        <v>95</v>
      </c>
      <c r="G8" s="141">
        <f>E8*0.95</f>
        <v>2674.1074999999996</v>
      </c>
      <c r="H8" s="139">
        <v>3212.8</v>
      </c>
      <c r="I8" s="135">
        <f>H8*0.95</f>
        <v>3052.16</v>
      </c>
      <c r="J8" s="135">
        <v>3052.16</v>
      </c>
      <c r="K8" s="135"/>
      <c r="L8" s="135">
        <f>J8*100/H8</f>
        <v>95</v>
      </c>
      <c r="M8" s="135">
        <v>3052.16</v>
      </c>
      <c r="N8" s="142">
        <f>M8*12</f>
        <v>36625.919999999998</v>
      </c>
      <c r="O8" s="140">
        <f t="shared" si="0"/>
        <v>45449.104127999992</v>
      </c>
    </row>
    <row r="9" spans="2:16" x14ac:dyDescent="0.2">
      <c r="B9" s="135" t="s">
        <v>52</v>
      </c>
      <c r="C9" s="192">
        <v>2361</v>
      </c>
      <c r="D9" s="137">
        <v>31.39</v>
      </c>
      <c r="E9" s="137">
        <f>D9*60</f>
        <v>1883.4</v>
      </c>
      <c r="F9" s="143">
        <f>E9*100/C9</f>
        <v>79.7712833545108</v>
      </c>
      <c r="G9" s="180">
        <v>14.02</v>
      </c>
      <c r="H9" s="139">
        <v>2560.1999999999998</v>
      </c>
      <c r="I9" s="184">
        <f>J9/160</f>
        <v>13.601062499999998</v>
      </c>
      <c r="J9" s="139">
        <f>H9*0.85</f>
        <v>2176.1699999999996</v>
      </c>
      <c r="K9" s="139">
        <f>I9*40</f>
        <v>544.0424999999999</v>
      </c>
      <c r="L9" s="137">
        <v>85</v>
      </c>
      <c r="M9" s="139">
        <v>1402.04</v>
      </c>
      <c r="N9" s="144">
        <f>(M9*2)*12</f>
        <v>33648.959999999999</v>
      </c>
      <c r="O9" s="144">
        <f t="shared" si="0"/>
        <v>41754.994463999996</v>
      </c>
      <c r="P9" s="145"/>
    </row>
    <row r="10" spans="2:16" x14ac:dyDescent="0.2">
      <c r="D10" s="146"/>
      <c r="E10" s="147"/>
      <c r="F10" s="142"/>
      <c r="J10" s="148"/>
      <c r="K10" s="148">
        <f>I6*120</f>
        <v>858</v>
      </c>
      <c r="N10" s="142">
        <f>SUM(N6:N9)</f>
        <v>265137.60000000003</v>
      </c>
      <c r="O10" s="140">
        <f>SUM(O6:O9)</f>
        <v>329009.24783999997</v>
      </c>
    </row>
    <row r="11" spans="2:16" x14ac:dyDescent="0.2">
      <c r="J11" s="146"/>
      <c r="K11" s="186">
        <f>SUM(K9:K10)</f>
        <v>1402.0425</v>
      </c>
    </row>
    <row r="12" spans="2:16" x14ac:dyDescent="0.2">
      <c r="K12" s="146"/>
    </row>
    <row r="13" spans="2:16" x14ac:dyDescent="0.2">
      <c r="B13" s="149"/>
      <c r="C13" s="150"/>
      <c r="D13" s="149"/>
      <c r="E13" s="149"/>
      <c r="F13" s="149"/>
      <c r="G13" s="149"/>
      <c r="H13" s="149"/>
      <c r="I13" s="149"/>
    </row>
    <row r="14" spans="2:16" x14ac:dyDescent="0.2">
      <c r="B14" s="149"/>
      <c r="C14" s="150" t="s">
        <v>53</v>
      </c>
      <c r="D14" s="150"/>
      <c r="E14" s="150" t="s">
        <v>54</v>
      </c>
      <c r="F14" s="151" t="s">
        <v>55</v>
      </c>
      <c r="G14" s="149"/>
      <c r="H14" s="149"/>
      <c r="I14" s="149"/>
    </row>
    <row r="15" spans="2:16" x14ac:dyDescent="0.2">
      <c r="B15" s="149"/>
      <c r="C15" s="150"/>
      <c r="D15" s="150"/>
      <c r="E15" s="150"/>
      <c r="F15" s="150"/>
      <c r="G15" s="149"/>
      <c r="H15" s="149"/>
      <c r="I15" s="149"/>
    </row>
    <row r="16" spans="2:16" ht="15.75" x14ac:dyDescent="0.25">
      <c r="B16" s="149"/>
      <c r="C16" s="152" t="s">
        <v>56</v>
      </c>
      <c r="D16" s="152"/>
      <c r="E16" s="153"/>
      <c r="F16" s="153"/>
      <c r="G16" s="153"/>
      <c r="H16" s="149"/>
      <c r="I16" s="149"/>
    </row>
    <row r="17" spans="2:14" x14ac:dyDescent="0.2">
      <c r="B17" s="149"/>
      <c r="C17" s="149"/>
      <c r="D17" s="149"/>
      <c r="E17" s="149"/>
      <c r="F17" s="149"/>
      <c r="G17" s="149"/>
      <c r="H17" s="149"/>
      <c r="I17" s="149"/>
    </row>
    <row r="18" spans="2:14" ht="15" x14ac:dyDescent="0.2">
      <c r="B18" s="149"/>
      <c r="C18" s="153"/>
      <c r="D18" s="149" t="s">
        <v>57</v>
      </c>
      <c r="E18" s="153"/>
      <c r="F18" s="153"/>
      <c r="G18" s="149"/>
      <c r="H18" s="149"/>
      <c r="I18" s="149"/>
    </row>
    <row r="19" spans="2:14" ht="15" x14ac:dyDescent="0.2">
      <c r="B19" s="149"/>
      <c r="C19" s="154" t="s">
        <v>58</v>
      </c>
      <c r="D19" s="154" t="s">
        <v>59</v>
      </c>
      <c r="E19" s="155" t="s">
        <v>60</v>
      </c>
      <c r="F19" s="154" t="s">
        <v>45</v>
      </c>
      <c r="G19" s="156">
        <v>2020</v>
      </c>
      <c r="H19" s="149"/>
      <c r="I19" s="149"/>
    </row>
    <row r="20" spans="2:14" ht="14.25" x14ac:dyDescent="0.2">
      <c r="B20" s="157" t="s">
        <v>50</v>
      </c>
      <c r="C20" s="158">
        <v>3.64</v>
      </c>
      <c r="D20" s="159">
        <f>C20*1004</f>
        <v>3654.56</v>
      </c>
      <c r="E20" s="159">
        <v>3654.56</v>
      </c>
      <c r="F20" s="136">
        <v>100</v>
      </c>
      <c r="G20" s="160">
        <v>3654.56</v>
      </c>
      <c r="H20" s="149"/>
      <c r="I20" s="149"/>
    </row>
    <row r="21" spans="2:14" ht="14.25" x14ac:dyDescent="0.2">
      <c r="B21" s="157" t="s">
        <v>61</v>
      </c>
      <c r="C21" s="158">
        <v>3.2</v>
      </c>
      <c r="D21" s="159">
        <f>3.2*1004</f>
        <v>3212.8</v>
      </c>
      <c r="E21" s="158">
        <f>D21*0.95</f>
        <v>3052.16</v>
      </c>
      <c r="F21" s="136">
        <v>95</v>
      </c>
      <c r="G21" s="160">
        <v>3052.16</v>
      </c>
      <c r="H21" s="149"/>
      <c r="I21" s="149"/>
    </row>
    <row r="22" spans="2:14" ht="14.25" x14ac:dyDescent="0.2">
      <c r="B22" s="157" t="s">
        <v>62</v>
      </c>
      <c r="C22" s="158">
        <v>1.2</v>
      </c>
      <c r="D22" s="159">
        <f>1.2*1004</f>
        <v>1204.8</v>
      </c>
      <c r="E22" s="158">
        <f>D22*0.95</f>
        <v>1144.56</v>
      </c>
      <c r="F22" s="161">
        <f>E22/160</f>
        <v>7.1534999999999993</v>
      </c>
      <c r="G22" s="162">
        <v>1144.56</v>
      </c>
      <c r="H22" s="149"/>
      <c r="I22" s="149"/>
    </row>
    <row r="23" spans="2:14" ht="25.5" x14ac:dyDescent="0.2">
      <c r="B23" s="163" t="s">
        <v>63</v>
      </c>
      <c r="C23" s="158">
        <v>2.5499999999999998</v>
      </c>
      <c r="D23" s="159">
        <f>2.55*1004</f>
        <v>2560.1999999999998</v>
      </c>
      <c r="E23" s="159">
        <f>D23*0.85</f>
        <v>2176.1699999999996</v>
      </c>
      <c r="F23" s="161">
        <f>E23/160</f>
        <v>13.601062499999998</v>
      </c>
      <c r="G23" s="162">
        <f>H23+H24</f>
        <v>1402</v>
      </c>
      <c r="H23" s="151">
        <f>13.6*40</f>
        <v>544</v>
      </c>
      <c r="I23" s="164" t="s">
        <v>64</v>
      </c>
    </row>
    <row r="24" spans="2:14" ht="15" x14ac:dyDescent="0.2">
      <c r="B24" s="153"/>
      <c r="C24" s="165"/>
      <c r="D24" s="165"/>
      <c r="E24" s="165"/>
      <c r="F24" s="165"/>
      <c r="G24" s="153"/>
      <c r="H24" s="187">
        <f>7.15*120</f>
        <v>858</v>
      </c>
      <c r="I24" s="188" t="s">
        <v>65</v>
      </c>
      <c r="J24" s="145"/>
    </row>
    <row r="25" spans="2:14" ht="15" x14ac:dyDescent="0.2">
      <c r="B25" s="167"/>
      <c r="H25" s="146">
        <f>H23+H24</f>
        <v>1402</v>
      </c>
    </row>
    <row r="26" spans="2:14" ht="15.75" x14ac:dyDescent="0.2">
      <c r="B26" s="168" t="s">
        <v>66</v>
      </c>
    </row>
    <row r="27" spans="2:14" ht="15.75" x14ac:dyDescent="0.2">
      <c r="B27" s="168" t="s">
        <v>67</v>
      </c>
    </row>
    <row r="28" spans="2:14" ht="15.75" x14ac:dyDescent="0.2">
      <c r="B28" s="168" t="s">
        <v>68</v>
      </c>
      <c r="F28" s="169" t="s">
        <v>69</v>
      </c>
      <c r="I28" s="169" t="s">
        <v>47</v>
      </c>
      <c r="M28" s="169" t="s">
        <v>48</v>
      </c>
    </row>
    <row r="29" spans="2:14" ht="15" x14ac:dyDescent="0.2">
      <c r="B29" s="167"/>
      <c r="E29" s="124" t="s">
        <v>70</v>
      </c>
      <c r="F29" s="124" t="s">
        <v>71</v>
      </c>
      <c r="G29" s="170" t="s">
        <v>72</v>
      </c>
      <c r="H29" s="171"/>
      <c r="L29" s="171"/>
    </row>
    <row r="30" spans="2:14" ht="15.75" x14ac:dyDescent="0.25">
      <c r="B30" s="167" t="s">
        <v>73</v>
      </c>
      <c r="D30" s="172" t="s">
        <v>74</v>
      </c>
      <c r="E30" s="170">
        <f>19*30</f>
        <v>570</v>
      </c>
      <c r="F30" s="170">
        <f>19*40</f>
        <v>760</v>
      </c>
      <c r="G30" s="170">
        <f>19*20</f>
        <v>380</v>
      </c>
      <c r="H30" s="171">
        <f>E30*12</f>
        <v>6840</v>
      </c>
      <c r="I30" s="124">
        <f>F30*12</f>
        <v>9120</v>
      </c>
      <c r="J30" s="124">
        <f>G30*12</f>
        <v>4560</v>
      </c>
      <c r="L30" s="140">
        <f>H30*1.2409</f>
        <v>8487.7559999999994</v>
      </c>
      <c r="M30" s="142">
        <f>I30*1.2409</f>
        <v>11317.008</v>
      </c>
      <c r="N30" s="142">
        <f>J30*1.2409</f>
        <v>5658.5039999999999</v>
      </c>
    </row>
    <row r="31" spans="2:14" x14ac:dyDescent="0.2">
      <c r="B31" s="145"/>
      <c r="C31" s="145"/>
      <c r="D31" s="145"/>
      <c r="E31" s="145"/>
      <c r="F31" s="145"/>
      <c r="G31" s="145"/>
      <c r="H31" s="173"/>
      <c r="I31" s="145"/>
      <c r="J31" s="145"/>
      <c r="K31" s="183"/>
      <c r="L31" s="171"/>
    </row>
    <row r="32" spans="2:14" x14ac:dyDescent="0.2">
      <c r="H32" s="171"/>
      <c r="L32" s="171"/>
    </row>
    <row r="33" spans="2:14" s="146" customFormat="1" ht="15.75" x14ac:dyDescent="0.25">
      <c r="B33" s="167" t="s">
        <v>75</v>
      </c>
      <c r="C33" s="124"/>
      <c r="D33" s="172" t="s">
        <v>76</v>
      </c>
      <c r="E33" s="124"/>
      <c r="F33" s="124"/>
      <c r="G33" s="170">
        <f>12*20</f>
        <v>240</v>
      </c>
      <c r="H33" s="174"/>
      <c r="J33" s="142">
        <f>G33*12</f>
        <v>2880</v>
      </c>
      <c r="K33" s="142"/>
      <c r="L33" s="174"/>
      <c r="N33" s="142">
        <f>J33*1.2409</f>
        <v>3573.7919999999995</v>
      </c>
    </row>
    <row r="34" spans="2:14" s="146" customFormat="1" ht="15" x14ac:dyDescent="0.2">
      <c r="B34" s="175"/>
      <c r="C34" s="124"/>
      <c r="D34" s="124"/>
      <c r="E34" s="124"/>
      <c r="F34" s="124"/>
      <c r="G34" s="124"/>
    </row>
    <row r="35" spans="2:14" ht="15" x14ac:dyDescent="0.2">
      <c r="B35" s="167"/>
    </row>
    <row r="36" spans="2:14" ht="15.75" x14ac:dyDescent="0.2">
      <c r="B36" s="166"/>
    </row>
    <row r="37" spans="2:14" ht="14.25" x14ac:dyDescent="0.2">
      <c r="B37" s="176"/>
    </row>
  </sheetData>
  <pageMargins left="0.70866141732283472" right="0.70866141732283472" top="0.74803149606299213" bottom="0.74803149606299213" header="0.31496062992125984" footer="0.31496062992125984"/>
  <pageSetup scale="6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zoomScaleNormal="100" workbookViewId="0">
      <selection activeCell="D15" sqref="D15"/>
    </sheetView>
  </sheetViews>
  <sheetFormatPr defaultRowHeight="15" x14ac:dyDescent="0.25"/>
  <cols>
    <col min="1" max="1" width="26.5703125" bestFit="1" customWidth="1"/>
    <col min="2" max="2" width="32.28515625" customWidth="1"/>
    <col min="3" max="3" width="17.7109375" customWidth="1"/>
    <col min="4" max="4" width="19.5703125" customWidth="1"/>
    <col min="5" max="5" width="9.85546875" customWidth="1"/>
    <col min="6" max="6" width="19.140625" customWidth="1"/>
    <col min="7" max="7" width="19.28515625" customWidth="1"/>
    <col min="8" max="8" width="18.5703125" customWidth="1"/>
    <col min="9" max="9" width="25" customWidth="1"/>
    <col min="10" max="10" width="11.42578125" bestFit="1" customWidth="1"/>
    <col min="11" max="11" width="9.42578125" bestFit="1" customWidth="1"/>
    <col min="13" max="13" width="10.42578125" bestFit="1" customWidth="1"/>
    <col min="258" max="258" width="26.5703125" bestFit="1" customWidth="1"/>
    <col min="259" max="259" width="32.28515625" customWidth="1"/>
    <col min="260" max="260" width="17.7109375" customWidth="1"/>
    <col min="261" max="261" width="19.5703125" customWidth="1"/>
    <col min="262" max="262" width="19.140625" customWidth="1"/>
    <col min="263" max="263" width="19.28515625" customWidth="1"/>
    <col min="264" max="264" width="18.5703125" customWidth="1"/>
    <col min="265" max="265" width="25" customWidth="1"/>
    <col min="267" max="267" width="9.42578125" bestFit="1" customWidth="1"/>
    <col min="514" max="514" width="26.5703125" bestFit="1" customWidth="1"/>
    <col min="515" max="515" width="32.28515625" customWidth="1"/>
    <col min="516" max="516" width="17.7109375" customWidth="1"/>
    <col min="517" max="517" width="19.5703125" customWidth="1"/>
    <col min="518" max="518" width="19.140625" customWidth="1"/>
    <col min="519" max="519" width="19.28515625" customWidth="1"/>
    <col min="520" max="520" width="18.5703125" customWidth="1"/>
    <col min="521" max="521" width="25" customWidth="1"/>
    <col min="523" max="523" width="9.42578125" bestFit="1" customWidth="1"/>
    <col min="770" max="770" width="26.5703125" bestFit="1" customWidth="1"/>
    <col min="771" max="771" width="32.28515625" customWidth="1"/>
    <col min="772" max="772" width="17.7109375" customWidth="1"/>
    <col min="773" max="773" width="19.5703125" customWidth="1"/>
    <col min="774" max="774" width="19.140625" customWidth="1"/>
    <col min="775" max="775" width="19.28515625" customWidth="1"/>
    <col min="776" max="776" width="18.5703125" customWidth="1"/>
    <col min="777" max="777" width="25" customWidth="1"/>
    <col min="779" max="779" width="9.42578125" bestFit="1" customWidth="1"/>
    <col min="1026" max="1026" width="26.5703125" bestFit="1" customWidth="1"/>
    <col min="1027" max="1027" width="32.28515625" customWidth="1"/>
    <col min="1028" max="1028" width="17.7109375" customWidth="1"/>
    <col min="1029" max="1029" width="19.5703125" customWidth="1"/>
    <col min="1030" max="1030" width="19.140625" customWidth="1"/>
    <col min="1031" max="1031" width="19.28515625" customWidth="1"/>
    <col min="1032" max="1032" width="18.5703125" customWidth="1"/>
    <col min="1033" max="1033" width="25" customWidth="1"/>
    <col min="1035" max="1035" width="9.42578125" bestFit="1" customWidth="1"/>
    <col min="1282" max="1282" width="26.5703125" bestFit="1" customWidth="1"/>
    <col min="1283" max="1283" width="32.28515625" customWidth="1"/>
    <col min="1284" max="1284" width="17.7109375" customWidth="1"/>
    <col min="1285" max="1285" width="19.5703125" customWidth="1"/>
    <col min="1286" max="1286" width="19.140625" customWidth="1"/>
    <col min="1287" max="1287" width="19.28515625" customWidth="1"/>
    <col min="1288" max="1288" width="18.5703125" customWidth="1"/>
    <col min="1289" max="1289" width="25" customWidth="1"/>
    <col min="1291" max="1291" width="9.42578125" bestFit="1" customWidth="1"/>
    <col min="1538" max="1538" width="26.5703125" bestFit="1" customWidth="1"/>
    <col min="1539" max="1539" width="32.28515625" customWidth="1"/>
    <col min="1540" max="1540" width="17.7109375" customWidth="1"/>
    <col min="1541" max="1541" width="19.5703125" customWidth="1"/>
    <col min="1542" max="1542" width="19.140625" customWidth="1"/>
    <col min="1543" max="1543" width="19.28515625" customWidth="1"/>
    <col min="1544" max="1544" width="18.5703125" customWidth="1"/>
    <col min="1545" max="1545" width="25" customWidth="1"/>
    <col min="1547" max="1547" width="9.42578125" bestFit="1" customWidth="1"/>
    <col min="1794" max="1794" width="26.5703125" bestFit="1" customWidth="1"/>
    <col min="1795" max="1795" width="32.28515625" customWidth="1"/>
    <col min="1796" max="1796" width="17.7109375" customWidth="1"/>
    <col min="1797" max="1797" width="19.5703125" customWidth="1"/>
    <col min="1798" max="1798" width="19.140625" customWidth="1"/>
    <col min="1799" max="1799" width="19.28515625" customWidth="1"/>
    <col min="1800" max="1800" width="18.5703125" customWidth="1"/>
    <col min="1801" max="1801" width="25" customWidth="1"/>
    <col min="1803" max="1803" width="9.42578125" bestFit="1" customWidth="1"/>
    <col min="2050" max="2050" width="26.5703125" bestFit="1" customWidth="1"/>
    <col min="2051" max="2051" width="32.28515625" customWidth="1"/>
    <col min="2052" max="2052" width="17.7109375" customWidth="1"/>
    <col min="2053" max="2053" width="19.5703125" customWidth="1"/>
    <col min="2054" max="2054" width="19.140625" customWidth="1"/>
    <col min="2055" max="2055" width="19.28515625" customWidth="1"/>
    <col min="2056" max="2056" width="18.5703125" customWidth="1"/>
    <col min="2057" max="2057" width="25" customWidth="1"/>
    <col min="2059" max="2059" width="9.42578125" bestFit="1" customWidth="1"/>
    <col min="2306" max="2306" width="26.5703125" bestFit="1" customWidth="1"/>
    <col min="2307" max="2307" width="32.28515625" customWidth="1"/>
    <col min="2308" max="2308" width="17.7109375" customWidth="1"/>
    <col min="2309" max="2309" width="19.5703125" customWidth="1"/>
    <col min="2310" max="2310" width="19.140625" customWidth="1"/>
    <col min="2311" max="2311" width="19.28515625" customWidth="1"/>
    <col min="2312" max="2312" width="18.5703125" customWidth="1"/>
    <col min="2313" max="2313" width="25" customWidth="1"/>
    <col min="2315" max="2315" width="9.42578125" bestFit="1" customWidth="1"/>
    <col min="2562" max="2562" width="26.5703125" bestFit="1" customWidth="1"/>
    <col min="2563" max="2563" width="32.28515625" customWidth="1"/>
    <col min="2564" max="2564" width="17.7109375" customWidth="1"/>
    <col min="2565" max="2565" width="19.5703125" customWidth="1"/>
    <col min="2566" max="2566" width="19.140625" customWidth="1"/>
    <col min="2567" max="2567" width="19.28515625" customWidth="1"/>
    <col min="2568" max="2568" width="18.5703125" customWidth="1"/>
    <col min="2569" max="2569" width="25" customWidth="1"/>
    <col min="2571" max="2571" width="9.42578125" bestFit="1" customWidth="1"/>
    <col min="2818" max="2818" width="26.5703125" bestFit="1" customWidth="1"/>
    <col min="2819" max="2819" width="32.28515625" customWidth="1"/>
    <col min="2820" max="2820" width="17.7109375" customWidth="1"/>
    <col min="2821" max="2821" width="19.5703125" customWidth="1"/>
    <col min="2822" max="2822" width="19.140625" customWidth="1"/>
    <col min="2823" max="2823" width="19.28515625" customWidth="1"/>
    <col min="2824" max="2824" width="18.5703125" customWidth="1"/>
    <col min="2825" max="2825" width="25" customWidth="1"/>
    <col min="2827" max="2827" width="9.42578125" bestFit="1" customWidth="1"/>
    <col min="3074" max="3074" width="26.5703125" bestFit="1" customWidth="1"/>
    <col min="3075" max="3075" width="32.28515625" customWidth="1"/>
    <col min="3076" max="3076" width="17.7109375" customWidth="1"/>
    <col min="3077" max="3077" width="19.5703125" customWidth="1"/>
    <col min="3078" max="3078" width="19.140625" customWidth="1"/>
    <col min="3079" max="3079" width="19.28515625" customWidth="1"/>
    <col min="3080" max="3080" width="18.5703125" customWidth="1"/>
    <col min="3081" max="3081" width="25" customWidth="1"/>
    <col min="3083" max="3083" width="9.42578125" bestFit="1" customWidth="1"/>
    <col min="3330" max="3330" width="26.5703125" bestFit="1" customWidth="1"/>
    <col min="3331" max="3331" width="32.28515625" customWidth="1"/>
    <col min="3332" max="3332" width="17.7109375" customWidth="1"/>
    <col min="3333" max="3333" width="19.5703125" customWidth="1"/>
    <col min="3334" max="3334" width="19.140625" customWidth="1"/>
    <col min="3335" max="3335" width="19.28515625" customWidth="1"/>
    <col min="3336" max="3336" width="18.5703125" customWidth="1"/>
    <col min="3337" max="3337" width="25" customWidth="1"/>
    <col min="3339" max="3339" width="9.42578125" bestFit="1" customWidth="1"/>
    <col min="3586" max="3586" width="26.5703125" bestFit="1" customWidth="1"/>
    <col min="3587" max="3587" width="32.28515625" customWidth="1"/>
    <col min="3588" max="3588" width="17.7109375" customWidth="1"/>
    <col min="3589" max="3589" width="19.5703125" customWidth="1"/>
    <col min="3590" max="3590" width="19.140625" customWidth="1"/>
    <col min="3591" max="3591" width="19.28515625" customWidth="1"/>
    <col min="3592" max="3592" width="18.5703125" customWidth="1"/>
    <col min="3593" max="3593" width="25" customWidth="1"/>
    <col min="3595" max="3595" width="9.42578125" bestFit="1" customWidth="1"/>
    <col min="3842" max="3842" width="26.5703125" bestFit="1" customWidth="1"/>
    <col min="3843" max="3843" width="32.28515625" customWidth="1"/>
    <col min="3844" max="3844" width="17.7109375" customWidth="1"/>
    <col min="3845" max="3845" width="19.5703125" customWidth="1"/>
    <col min="3846" max="3846" width="19.140625" customWidth="1"/>
    <col min="3847" max="3847" width="19.28515625" customWidth="1"/>
    <col min="3848" max="3848" width="18.5703125" customWidth="1"/>
    <col min="3849" max="3849" width="25" customWidth="1"/>
    <col min="3851" max="3851" width="9.42578125" bestFit="1" customWidth="1"/>
    <col min="4098" max="4098" width="26.5703125" bestFit="1" customWidth="1"/>
    <col min="4099" max="4099" width="32.28515625" customWidth="1"/>
    <col min="4100" max="4100" width="17.7109375" customWidth="1"/>
    <col min="4101" max="4101" width="19.5703125" customWidth="1"/>
    <col min="4102" max="4102" width="19.140625" customWidth="1"/>
    <col min="4103" max="4103" width="19.28515625" customWidth="1"/>
    <col min="4104" max="4104" width="18.5703125" customWidth="1"/>
    <col min="4105" max="4105" width="25" customWidth="1"/>
    <col min="4107" max="4107" width="9.42578125" bestFit="1" customWidth="1"/>
    <col min="4354" max="4354" width="26.5703125" bestFit="1" customWidth="1"/>
    <col min="4355" max="4355" width="32.28515625" customWidth="1"/>
    <col min="4356" max="4356" width="17.7109375" customWidth="1"/>
    <col min="4357" max="4357" width="19.5703125" customWidth="1"/>
    <col min="4358" max="4358" width="19.140625" customWidth="1"/>
    <col min="4359" max="4359" width="19.28515625" customWidth="1"/>
    <col min="4360" max="4360" width="18.5703125" customWidth="1"/>
    <col min="4361" max="4361" width="25" customWidth="1"/>
    <col min="4363" max="4363" width="9.42578125" bestFit="1" customWidth="1"/>
    <col min="4610" max="4610" width="26.5703125" bestFit="1" customWidth="1"/>
    <col min="4611" max="4611" width="32.28515625" customWidth="1"/>
    <col min="4612" max="4612" width="17.7109375" customWidth="1"/>
    <col min="4613" max="4613" width="19.5703125" customWidth="1"/>
    <col min="4614" max="4614" width="19.140625" customWidth="1"/>
    <col min="4615" max="4615" width="19.28515625" customWidth="1"/>
    <col min="4616" max="4616" width="18.5703125" customWidth="1"/>
    <col min="4617" max="4617" width="25" customWidth="1"/>
    <col min="4619" max="4619" width="9.42578125" bestFit="1" customWidth="1"/>
    <col min="4866" max="4866" width="26.5703125" bestFit="1" customWidth="1"/>
    <col min="4867" max="4867" width="32.28515625" customWidth="1"/>
    <col min="4868" max="4868" width="17.7109375" customWidth="1"/>
    <col min="4869" max="4869" width="19.5703125" customWidth="1"/>
    <col min="4870" max="4870" width="19.140625" customWidth="1"/>
    <col min="4871" max="4871" width="19.28515625" customWidth="1"/>
    <col min="4872" max="4872" width="18.5703125" customWidth="1"/>
    <col min="4873" max="4873" width="25" customWidth="1"/>
    <col min="4875" max="4875" width="9.42578125" bestFit="1" customWidth="1"/>
    <col min="5122" max="5122" width="26.5703125" bestFit="1" customWidth="1"/>
    <col min="5123" max="5123" width="32.28515625" customWidth="1"/>
    <col min="5124" max="5124" width="17.7109375" customWidth="1"/>
    <col min="5125" max="5125" width="19.5703125" customWidth="1"/>
    <col min="5126" max="5126" width="19.140625" customWidth="1"/>
    <col min="5127" max="5127" width="19.28515625" customWidth="1"/>
    <col min="5128" max="5128" width="18.5703125" customWidth="1"/>
    <col min="5129" max="5129" width="25" customWidth="1"/>
    <col min="5131" max="5131" width="9.42578125" bestFit="1" customWidth="1"/>
    <col min="5378" max="5378" width="26.5703125" bestFit="1" customWidth="1"/>
    <col min="5379" max="5379" width="32.28515625" customWidth="1"/>
    <col min="5380" max="5380" width="17.7109375" customWidth="1"/>
    <col min="5381" max="5381" width="19.5703125" customWidth="1"/>
    <col min="5382" max="5382" width="19.140625" customWidth="1"/>
    <col min="5383" max="5383" width="19.28515625" customWidth="1"/>
    <col min="5384" max="5384" width="18.5703125" customWidth="1"/>
    <col min="5385" max="5385" width="25" customWidth="1"/>
    <col min="5387" max="5387" width="9.42578125" bestFit="1" customWidth="1"/>
    <col min="5634" max="5634" width="26.5703125" bestFit="1" customWidth="1"/>
    <col min="5635" max="5635" width="32.28515625" customWidth="1"/>
    <col min="5636" max="5636" width="17.7109375" customWidth="1"/>
    <col min="5637" max="5637" width="19.5703125" customWidth="1"/>
    <col min="5638" max="5638" width="19.140625" customWidth="1"/>
    <col min="5639" max="5639" width="19.28515625" customWidth="1"/>
    <col min="5640" max="5640" width="18.5703125" customWidth="1"/>
    <col min="5641" max="5641" width="25" customWidth="1"/>
    <col min="5643" max="5643" width="9.42578125" bestFit="1" customWidth="1"/>
    <col min="5890" max="5890" width="26.5703125" bestFit="1" customWidth="1"/>
    <col min="5891" max="5891" width="32.28515625" customWidth="1"/>
    <col min="5892" max="5892" width="17.7109375" customWidth="1"/>
    <col min="5893" max="5893" width="19.5703125" customWidth="1"/>
    <col min="5894" max="5894" width="19.140625" customWidth="1"/>
    <col min="5895" max="5895" width="19.28515625" customWidth="1"/>
    <col min="5896" max="5896" width="18.5703125" customWidth="1"/>
    <col min="5897" max="5897" width="25" customWidth="1"/>
    <col min="5899" max="5899" width="9.42578125" bestFit="1" customWidth="1"/>
    <col min="6146" max="6146" width="26.5703125" bestFit="1" customWidth="1"/>
    <col min="6147" max="6147" width="32.28515625" customWidth="1"/>
    <col min="6148" max="6148" width="17.7109375" customWidth="1"/>
    <col min="6149" max="6149" width="19.5703125" customWidth="1"/>
    <col min="6150" max="6150" width="19.140625" customWidth="1"/>
    <col min="6151" max="6151" width="19.28515625" customWidth="1"/>
    <col min="6152" max="6152" width="18.5703125" customWidth="1"/>
    <col min="6153" max="6153" width="25" customWidth="1"/>
    <col min="6155" max="6155" width="9.42578125" bestFit="1" customWidth="1"/>
    <col min="6402" max="6402" width="26.5703125" bestFit="1" customWidth="1"/>
    <col min="6403" max="6403" width="32.28515625" customWidth="1"/>
    <col min="6404" max="6404" width="17.7109375" customWidth="1"/>
    <col min="6405" max="6405" width="19.5703125" customWidth="1"/>
    <col min="6406" max="6406" width="19.140625" customWidth="1"/>
    <col min="6407" max="6407" width="19.28515625" customWidth="1"/>
    <col min="6408" max="6408" width="18.5703125" customWidth="1"/>
    <col min="6409" max="6409" width="25" customWidth="1"/>
    <col min="6411" max="6411" width="9.42578125" bestFit="1" customWidth="1"/>
    <col min="6658" max="6658" width="26.5703125" bestFit="1" customWidth="1"/>
    <col min="6659" max="6659" width="32.28515625" customWidth="1"/>
    <col min="6660" max="6660" width="17.7109375" customWidth="1"/>
    <col min="6661" max="6661" width="19.5703125" customWidth="1"/>
    <col min="6662" max="6662" width="19.140625" customWidth="1"/>
    <col min="6663" max="6663" width="19.28515625" customWidth="1"/>
    <col min="6664" max="6664" width="18.5703125" customWidth="1"/>
    <col min="6665" max="6665" width="25" customWidth="1"/>
    <col min="6667" max="6667" width="9.42578125" bestFit="1" customWidth="1"/>
    <col min="6914" max="6914" width="26.5703125" bestFit="1" customWidth="1"/>
    <col min="6915" max="6915" width="32.28515625" customWidth="1"/>
    <col min="6916" max="6916" width="17.7109375" customWidth="1"/>
    <col min="6917" max="6917" width="19.5703125" customWidth="1"/>
    <col min="6918" max="6918" width="19.140625" customWidth="1"/>
    <col min="6919" max="6919" width="19.28515625" customWidth="1"/>
    <col min="6920" max="6920" width="18.5703125" customWidth="1"/>
    <col min="6921" max="6921" width="25" customWidth="1"/>
    <col min="6923" max="6923" width="9.42578125" bestFit="1" customWidth="1"/>
    <col min="7170" max="7170" width="26.5703125" bestFit="1" customWidth="1"/>
    <col min="7171" max="7171" width="32.28515625" customWidth="1"/>
    <col min="7172" max="7172" width="17.7109375" customWidth="1"/>
    <col min="7173" max="7173" width="19.5703125" customWidth="1"/>
    <col min="7174" max="7174" width="19.140625" customWidth="1"/>
    <col min="7175" max="7175" width="19.28515625" customWidth="1"/>
    <col min="7176" max="7176" width="18.5703125" customWidth="1"/>
    <col min="7177" max="7177" width="25" customWidth="1"/>
    <col min="7179" max="7179" width="9.42578125" bestFit="1" customWidth="1"/>
    <col min="7426" max="7426" width="26.5703125" bestFit="1" customWidth="1"/>
    <col min="7427" max="7427" width="32.28515625" customWidth="1"/>
    <col min="7428" max="7428" width="17.7109375" customWidth="1"/>
    <col min="7429" max="7429" width="19.5703125" customWidth="1"/>
    <col min="7430" max="7430" width="19.140625" customWidth="1"/>
    <col min="7431" max="7431" width="19.28515625" customWidth="1"/>
    <col min="7432" max="7432" width="18.5703125" customWidth="1"/>
    <col min="7433" max="7433" width="25" customWidth="1"/>
    <col min="7435" max="7435" width="9.42578125" bestFit="1" customWidth="1"/>
    <col min="7682" max="7682" width="26.5703125" bestFit="1" customWidth="1"/>
    <col min="7683" max="7683" width="32.28515625" customWidth="1"/>
    <col min="7684" max="7684" width="17.7109375" customWidth="1"/>
    <col min="7685" max="7685" width="19.5703125" customWidth="1"/>
    <col min="7686" max="7686" width="19.140625" customWidth="1"/>
    <col min="7687" max="7687" width="19.28515625" customWidth="1"/>
    <col min="7688" max="7688" width="18.5703125" customWidth="1"/>
    <col min="7689" max="7689" width="25" customWidth="1"/>
    <col min="7691" max="7691" width="9.42578125" bestFit="1" customWidth="1"/>
    <col min="7938" max="7938" width="26.5703125" bestFit="1" customWidth="1"/>
    <col min="7939" max="7939" width="32.28515625" customWidth="1"/>
    <col min="7940" max="7940" width="17.7109375" customWidth="1"/>
    <col min="7941" max="7941" width="19.5703125" customWidth="1"/>
    <col min="7942" max="7942" width="19.140625" customWidth="1"/>
    <col min="7943" max="7943" width="19.28515625" customWidth="1"/>
    <col min="7944" max="7944" width="18.5703125" customWidth="1"/>
    <col min="7945" max="7945" width="25" customWidth="1"/>
    <col min="7947" max="7947" width="9.42578125" bestFit="1" customWidth="1"/>
    <col min="8194" max="8194" width="26.5703125" bestFit="1" customWidth="1"/>
    <col min="8195" max="8195" width="32.28515625" customWidth="1"/>
    <col min="8196" max="8196" width="17.7109375" customWidth="1"/>
    <col min="8197" max="8197" width="19.5703125" customWidth="1"/>
    <col min="8198" max="8198" width="19.140625" customWidth="1"/>
    <col min="8199" max="8199" width="19.28515625" customWidth="1"/>
    <col min="8200" max="8200" width="18.5703125" customWidth="1"/>
    <col min="8201" max="8201" width="25" customWidth="1"/>
    <col min="8203" max="8203" width="9.42578125" bestFit="1" customWidth="1"/>
    <col min="8450" max="8450" width="26.5703125" bestFit="1" customWidth="1"/>
    <col min="8451" max="8451" width="32.28515625" customWidth="1"/>
    <col min="8452" max="8452" width="17.7109375" customWidth="1"/>
    <col min="8453" max="8453" width="19.5703125" customWidth="1"/>
    <col min="8454" max="8454" width="19.140625" customWidth="1"/>
    <col min="8455" max="8455" width="19.28515625" customWidth="1"/>
    <col min="8456" max="8456" width="18.5703125" customWidth="1"/>
    <col min="8457" max="8457" width="25" customWidth="1"/>
    <col min="8459" max="8459" width="9.42578125" bestFit="1" customWidth="1"/>
    <col min="8706" max="8706" width="26.5703125" bestFit="1" customWidth="1"/>
    <col min="8707" max="8707" width="32.28515625" customWidth="1"/>
    <col min="8708" max="8708" width="17.7109375" customWidth="1"/>
    <col min="8709" max="8709" width="19.5703125" customWidth="1"/>
    <col min="8710" max="8710" width="19.140625" customWidth="1"/>
    <col min="8711" max="8711" width="19.28515625" customWidth="1"/>
    <col min="8712" max="8712" width="18.5703125" customWidth="1"/>
    <col min="8713" max="8713" width="25" customWidth="1"/>
    <col min="8715" max="8715" width="9.42578125" bestFit="1" customWidth="1"/>
    <col min="8962" max="8962" width="26.5703125" bestFit="1" customWidth="1"/>
    <col min="8963" max="8963" width="32.28515625" customWidth="1"/>
    <col min="8964" max="8964" width="17.7109375" customWidth="1"/>
    <col min="8965" max="8965" width="19.5703125" customWidth="1"/>
    <col min="8966" max="8966" width="19.140625" customWidth="1"/>
    <col min="8967" max="8967" width="19.28515625" customWidth="1"/>
    <col min="8968" max="8968" width="18.5703125" customWidth="1"/>
    <col min="8969" max="8969" width="25" customWidth="1"/>
    <col min="8971" max="8971" width="9.42578125" bestFit="1" customWidth="1"/>
    <col min="9218" max="9218" width="26.5703125" bestFit="1" customWidth="1"/>
    <col min="9219" max="9219" width="32.28515625" customWidth="1"/>
    <col min="9220" max="9220" width="17.7109375" customWidth="1"/>
    <col min="9221" max="9221" width="19.5703125" customWidth="1"/>
    <col min="9222" max="9222" width="19.140625" customWidth="1"/>
    <col min="9223" max="9223" width="19.28515625" customWidth="1"/>
    <col min="9224" max="9224" width="18.5703125" customWidth="1"/>
    <col min="9225" max="9225" width="25" customWidth="1"/>
    <col min="9227" max="9227" width="9.42578125" bestFit="1" customWidth="1"/>
    <col min="9474" max="9474" width="26.5703125" bestFit="1" customWidth="1"/>
    <col min="9475" max="9475" width="32.28515625" customWidth="1"/>
    <col min="9476" max="9476" width="17.7109375" customWidth="1"/>
    <col min="9477" max="9477" width="19.5703125" customWidth="1"/>
    <col min="9478" max="9478" width="19.140625" customWidth="1"/>
    <col min="9479" max="9479" width="19.28515625" customWidth="1"/>
    <col min="9480" max="9480" width="18.5703125" customWidth="1"/>
    <col min="9481" max="9481" width="25" customWidth="1"/>
    <col min="9483" max="9483" width="9.42578125" bestFit="1" customWidth="1"/>
    <col min="9730" max="9730" width="26.5703125" bestFit="1" customWidth="1"/>
    <col min="9731" max="9731" width="32.28515625" customWidth="1"/>
    <col min="9732" max="9732" width="17.7109375" customWidth="1"/>
    <col min="9733" max="9733" width="19.5703125" customWidth="1"/>
    <col min="9734" max="9734" width="19.140625" customWidth="1"/>
    <col min="9735" max="9735" width="19.28515625" customWidth="1"/>
    <col min="9736" max="9736" width="18.5703125" customWidth="1"/>
    <col min="9737" max="9737" width="25" customWidth="1"/>
    <col min="9739" max="9739" width="9.42578125" bestFit="1" customWidth="1"/>
    <col min="9986" max="9986" width="26.5703125" bestFit="1" customWidth="1"/>
    <col min="9987" max="9987" width="32.28515625" customWidth="1"/>
    <col min="9988" max="9988" width="17.7109375" customWidth="1"/>
    <col min="9989" max="9989" width="19.5703125" customWidth="1"/>
    <col min="9990" max="9990" width="19.140625" customWidth="1"/>
    <col min="9991" max="9991" width="19.28515625" customWidth="1"/>
    <col min="9992" max="9992" width="18.5703125" customWidth="1"/>
    <col min="9993" max="9993" width="25" customWidth="1"/>
    <col min="9995" max="9995" width="9.42578125" bestFit="1" customWidth="1"/>
    <col min="10242" max="10242" width="26.5703125" bestFit="1" customWidth="1"/>
    <col min="10243" max="10243" width="32.28515625" customWidth="1"/>
    <col min="10244" max="10244" width="17.7109375" customWidth="1"/>
    <col min="10245" max="10245" width="19.5703125" customWidth="1"/>
    <col min="10246" max="10246" width="19.140625" customWidth="1"/>
    <col min="10247" max="10247" width="19.28515625" customWidth="1"/>
    <col min="10248" max="10248" width="18.5703125" customWidth="1"/>
    <col min="10249" max="10249" width="25" customWidth="1"/>
    <col min="10251" max="10251" width="9.42578125" bestFit="1" customWidth="1"/>
    <col min="10498" max="10498" width="26.5703125" bestFit="1" customWidth="1"/>
    <col min="10499" max="10499" width="32.28515625" customWidth="1"/>
    <col min="10500" max="10500" width="17.7109375" customWidth="1"/>
    <col min="10501" max="10501" width="19.5703125" customWidth="1"/>
    <col min="10502" max="10502" width="19.140625" customWidth="1"/>
    <col min="10503" max="10503" width="19.28515625" customWidth="1"/>
    <col min="10504" max="10504" width="18.5703125" customWidth="1"/>
    <col min="10505" max="10505" width="25" customWidth="1"/>
    <col min="10507" max="10507" width="9.42578125" bestFit="1" customWidth="1"/>
    <col min="10754" max="10754" width="26.5703125" bestFit="1" customWidth="1"/>
    <col min="10755" max="10755" width="32.28515625" customWidth="1"/>
    <col min="10756" max="10756" width="17.7109375" customWidth="1"/>
    <col min="10757" max="10757" width="19.5703125" customWidth="1"/>
    <col min="10758" max="10758" width="19.140625" customWidth="1"/>
    <col min="10759" max="10759" width="19.28515625" customWidth="1"/>
    <col min="10760" max="10760" width="18.5703125" customWidth="1"/>
    <col min="10761" max="10761" width="25" customWidth="1"/>
    <col min="10763" max="10763" width="9.42578125" bestFit="1" customWidth="1"/>
    <col min="11010" max="11010" width="26.5703125" bestFit="1" customWidth="1"/>
    <col min="11011" max="11011" width="32.28515625" customWidth="1"/>
    <col min="11012" max="11012" width="17.7109375" customWidth="1"/>
    <col min="11013" max="11013" width="19.5703125" customWidth="1"/>
    <col min="11014" max="11014" width="19.140625" customWidth="1"/>
    <col min="11015" max="11015" width="19.28515625" customWidth="1"/>
    <col min="11016" max="11016" width="18.5703125" customWidth="1"/>
    <col min="11017" max="11017" width="25" customWidth="1"/>
    <col min="11019" max="11019" width="9.42578125" bestFit="1" customWidth="1"/>
    <col min="11266" max="11266" width="26.5703125" bestFit="1" customWidth="1"/>
    <col min="11267" max="11267" width="32.28515625" customWidth="1"/>
    <col min="11268" max="11268" width="17.7109375" customWidth="1"/>
    <col min="11269" max="11269" width="19.5703125" customWidth="1"/>
    <col min="11270" max="11270" width="19.140625" customWidth="1"/>
    <col min="11271" max="11271" width="19.28515625" customWidth="1"/>
    <col min="11272" max="11272" width="18.5703125" customWidth="1"/>
    <col min="11273" max="11273" width="25" customWidth="1"/>
    <col min="11275" max="11275" width="9.42578125" bestFit="1" customWidth="1"/>
    <col min="11522" max="11522" width="26.5703125" bestFit="1" customWidth="1"/>
    <col min="11523" max="11523" width="32.28515625" customWidth="1"/>
    <col min="11524" max="11524" width="17.7109375" customWidth="1"/>
    <col min="11525" max="11525" width="19.5703125" customWidth="1"/>
    <col min="11526" max="11526" width="19.140625" customWidth="1"/>
    <col min="11527" max="11527" width="19.28515625" customWidth="1"/>
    <col min="11528" max="11528" width="18.5703125" customWidth="1"/>
    <col min="11529" max="11529" width="25" customWidth="1"/>
    <col min="11531" max="11531" width="9.42578125" bestFit="1" customWidth="1"/>
    <col min="11778" max="11778" width="26.5703125" bestFit="1" customWidth="1"/>
    <col min="11779" max="11779" width="32.28515625" customWidth="1"/>
    <col min="11780" max="11780" width="17.7109375" customWidth="1"/>
    <col min="11781" max="11781" width="19.5703125" customWidth="1"/>
    <col min="11782" max="11782" width="19.140625" customWidth="1"/>
    <col min="11783" max="11783" width="19.28515625" customWidth="1"/>
    <col min="11784" max="11784" width="18.5703125" customWidth="1"/>
    <col min="11785" max="11785" width="25" customWidth="1"/>
    <col min="11787" max="11787" width="9.42578125" bestFit="1" customWidth="1"/>
    <col min="12034" max="12034" width="26.5703125" bestFit="1" customWidth="1"/>
    <col min="12035" max="12035" width="32.28515625" customWidth="1"/>
    <col min="12036" max="12036" width="17.7109375" customWidth="1"/>
    <col min="12037" max="12037" width="19.5703125" customWidth="1"/>
    <col min="12038" max="12038" width="19.140625" customWidth="1"/>
    <col min="12039" max="12039" width="19.28515625" customWidth="1"/>
    <col min="12040" max="12040" width="18.5703125" customWidth="1"/>
    <col min="12041" max="12041" width="25" customWidth="1"/>
    <col min="12043" max="12043" width="9.42578125" bestFit="1" customWidth="1"/>
    <col min="12290" max="12290" width="26.5703125" bestFit="1" customWidth="1"/>
    <col min="12291" max="12291" width="32.28515625" customWidth="1"/>
    <col min="12292" max="12292" width="17.7109375" customWidth="1"/>
    <col min="12293" max="12293" width="19.5703125" customWidth="1"/>
    <col min="12294" max="12294" width="19.140625" customWidth="1"/>
    <col min="12295" max="12295" width="19.28515625" customWidth="1"/>
    <col min="12296" max="12296" width="18.5703125" customWidth="1"/>
    <col min="12297" max="12297" width="25" customWidth="1"/>
    <col min="12299" max="12299" width="9.42578125" bestFit="1" customWidth="1"/>
    <col min="12546" max="12546" width="26.5703125" bestFit="1" customWidth="1"/>
    <col min="12547" max="12547" width="32.28515625" customWidth="1"/>
    <col min="12548" max="12548" width="17.7109375" customWidth="1"/>
    <col min="12549" max="12549" width="19.5703125" customWidth="1"/>
    <col min="12550" max="12550" width="19.140625" customWidth="1"/>
    <col min="12551" max="12551" width="19.28515625" customWidth="1"/>
    <col min="12552" max="12552" width="18.5703125" customWidth="1"/>
    <col min="12553" max="12553" width="25" customWidth="1"/>
    <col min="12555" max="12555" width="9.42578125" bestFit="1" customWidth="1"/>
    <col min="12802" max="12802" width="26.5703125" bestFit="1" customWidth="1"/>
    <col min="12803" max="12803" width="32.28515625" customWidth="1"/>
    <col min="12804" max="12804" width="17.7109375" customWidth="1"/>
    <col min="12805" max="12805" width="19.5703125" customWidth="1"/>
    <col min="12806" max="12806" width="19.140625" customWidth="1"/>
    <col min="12807" max="12807" width="19.28515625" customWidth="1"/>
    <col min="12808" max="12808" width="18.5703125" customWidth="1"/>
    <col min="12809" max="12809" width="25" customWidth="1"/>
    <col min="12811" max="12811" width="9.42578125" bestFit="1" customWidth="1"/>
    <col min="13058" max="13058" width="26.5703125" bestFit="1" customWidth="1"/>
    <col min="13059" max="13059" width="32.28515625" customWidth="1"/>
    <col min="13060" max="13060" width="17.7109375" customWidth="1"/>
    <col min="13061" max="13061" width="19.5703125" customWidth="1"/>
    <col min="13062" max="13062" width="19.140625" customWidth="1"/>
    <col min="13063" max="13063" width="19.28515625" customWidth="1"/>
    <col min="13064" max="13064" width="18.5703125" customWidth="1"/>
    <col min="13065" max="13065" width="25" customWidth="1"/>
    <col min="13067" max="13067" width="9.42578125" bestFit="1" customWidth="1"/>
    <col min="13314" max="13314" width="26.5703125" bestFit="1" customWidth="1"/>
    <col min="13315" max="13315" width="32.28515625" customWidth="1"/>
    <col min="13316" max="13316" width="17.7109375" customWidth="1"/>
    <col min="13317" max="13317" width="19.5703125" customWidth="1"/>
    <col min="13318" max="13318" width="19.140625" customWidth="1"/>
    <col min="13319" max="13319" width="19.28515625" customWidth="1"/>
    <col min="13320" max="13320" width="18.5703125" customWidth="1"/>
    <col min="13321" max="13321" width="25" customWidth="1"/>
    <col min="13323" max="13323" width="9.42578125" bestFit="1" customWidth="1"/>
    <col min="13570" max="13570" width="26.5703125" bestFit="1" customWidth="1"/>
    <col min="13571" max="13571" width="32.28515625" customWidth="1"/>
    <col min="13572" max="13572" width="17.7109375" customWidth="1"/>
    <col min="13573" max="13573" width="19.5703125" customWidth="1"/>
    <col min="13574" max="13574" width="19.140625" customWidth="1"/>
    <col min="13575" max="13575" width="19.28515625" customWidth="1"/>
    <col min="13576" max="13576" width="18.5703125" customWidth="1"/>
    <col min="13577" max="13577" width="25" customWidth="1"/>
    <col min="13579" max="13579" width="9.42578125" bestFit="1" customWidth="1"/>
    <col min="13826" max="13826" width="26.5703125" bestFit="1" customWidth="1"/>
    <col min="13827" max="13827" width="32.28515625" customWidth="1"/>
    <col min="13828" max="13828" width="17.7109375" customWidth="1"/>
    <col min="13829" max="13829" width="19.5703125" customWidth="1"/>
    <col min="13830" max="13830" width="19.140625" customWidth="1"/>
    <col min="13831" max="13831" width="19.28515625" customWidth="1"/>
    <col min="13832" max="13832" width="18.5703125" customWidth="1"/>
    <col min="13833" max="13833" width="25" customWidth="1"/>
    <col min="13835" max="13835" width="9.42578125" bestFit="1" customWidth="1"/>
    <col min="14082" max="14082" width="26.5703125" bestFit="1" customWidth="1"/>
    <col min="14083" max="14083" width="32.28515625" customWidth="1"/>
    <col min="14084" max="14084" width="17.7109375" customWidth="1"/>
    <col min="14085" max="14085" width="19.5703125" customWidth="1"/>
    <col min="14086" max="14086" width="19.140625" customWidth="1"/>
    <col min="14087" max="14087" width="19.28515625" customWidth="1"/>
    <col min="14088" max="14088" width="18.5703125" customWidth="1"/>
    <col min="14089" max="14089" width="25" customWidth="1"/>
    <col min="14091" max="14091" width="9.42578125" bestFit="1" customWidth="1"/>
    <col min="14338" max="14338" width="26.5703125" bestFit="1" customWidth="1"/>
    <col min="14339" max="14339" width="32.28515625" customWidth="1"/>
    <col min="14340" max="14340" width="17.7109375" customWidth="1"/>
    <col min="14341" max="14341" width="19.5703125" customWidth="1"/>
    <col min="14342" max="14342" width="19.140625" customWidth="1"/>
    <col min="14343" max="14343" width="19.28515625" customWidth="1"/>
    <col min="14344" max="14344" width="18.5703125" customWidth="1"/>
    <col min="14345" max="14345" width="25" customWidth="1"/>
    <col min="14347" max="14347" width="9.42578125" bestFit="1" customWidth="1"/>
    <col min="14594" max="14594" width="26.5703125" bestFit="1" customWidth="1"/>
    <col min="14595" max="14595" width="32.28515625" customWidth="1"/>
    <col min="14596" max="14596" width="17.7109375" customWidth="1"/>
    <col min="14597" max="14597" width="19.5703125" customWidth="1"/>
    <col min="14598" max="14598" width="19.140625" customWidth="1"/>
    <col min="14599" max="14599" width="19.28515625" customWidth="1"/>
    <col min="14600" max="14600" width="18.5703125" customWidth="1"/>
    <col min="14601" max="14601" width="25" customWidth="1"/>
    <col min="14603" max="14603" width="9.42578125" bestFit="1" customWidth="1"/>
    <col min="14850" max="14850" width="26.5703125" bestFit="1" customWidth="1"/>
    <col min="14851" max="14851" width="32.28515625" customWidth="1"/>
    <col min="14852" max="14852" width="17.7109375" customWidth="1"/>
    <col min="14853" max="14853" width="19.5703125" customWidth="1"/>
    <col min="14854" max="14854" width="19.140625" customWidth="1"/>
    <col min="14855" max="14855" width="19.28515625" customWidth="1"/>
    <col min="14856" max="14856" width="18.5703125" customWidth="1"/>
    <col min="14857" max="14857" width="25" customWidth="1"/>
    <col min="14859" max="14859" width="9.42578125" bestFit="1" customWidth="1"/>
    <col min="15106" max="15106" width="26.5703125" bestFit="1" customWidth="1"/>
    <col min="15107" max="15107" width="32.28515625" customWidth="1"/>
    <col min="15108" max="15108" width="17.7109375" customWidth="1"/>
    <col min="15109" max="15109" width="19.5703125" customWidth="1"/>
    <col min="15110" max="15110" width="19.140625" customWidth="1"/>
    <col min="15111" max="15111" width="19.28515625" customWidth="1"/>
    <col min="15112" max="15112" width="18.5703125" customWidth="1"/>
    <col min="15113" max="15113" width="25" customWidth="1"/>
    <col min="15115" max="15115" width="9.42578125" bestFit="1" customWidth="1"/>
    <col min="15362" max="15362" width="26.5703125" bestFit="1" customWidth="1"/>
    <col min="15363" max="15363" width="32.28515625" customWidth="1"/>
    <col min="15364" max="15364" width="17.7109375" customWidth="1"/>
    <col min="15365" max="15365" width="19.5703125" customWidth="1"/>
    <col min="15366" max="15366" width="19.140625" customWidth="1"/>
    <col min="15367" max="15367" width="19.28515625" customWidth="1"/>
    <col min="15368" max="15368" width="18.5703125" customWidth="1"/>
    <col min="15369" max="15369" width="25" customWidth="1"/>
    <col min="15371" max="15371" width="9.42578125" bestFit="1" customWidth="1"/>
    <col min="15618" max="15618" width="26.5703125" bestFit="1" customWidth="1"/>
    <col min="15619" max="15619" width="32.28515625" customWidth="1"/>
    <col min="15620" max="15620" width="17.7109375" customWidth="1"/>
    <col min="15621" max="15621" width="19.5703125" customWidth="1"/>
    <col min="15622" max="15622" width="19.140625" customWidth="1"/>
    <col min="15623" max="15623" width="19.28515625" customWidth="1"/>
    <col min="15624" max="15624" width="18.5703125" customWidth="1"/>
    <col min="15625" max="15625" width="25" customWidth="1"/>
    <col min="15627" max="15627" width="9.42578125" bestFit="1" customWidth="1"/>
    <col min="15874" max="15874" width="26.5703125" bestFit="1" customWidth="1"/>
    <col min="15875" max="15875" width="32.28515625" customWidth="1"/>
    <col min="15876" max="15876" width="17.7109375" customWidth="1"/>
    <col min="15877" max="15877" width="19.5703125" customWidth="1"/>
    <col min="15878" max="15878" width="19.140625" customWidth="1"/>
    <col min="15879" max="15879" width="19.28515625" customWidth="1"/>
    <col min="15880" max="15880" width="18.5703125" customWidth="1"/>
    <col min="15881" max="15881" width="25" customWidth="1"/>
    <col min="15883" max="15883" width="9.42578125" bestFit="1" customWidth="1"/>
    <col min="16130" max="16130" width="26.5703125" bestFit="1" customWidth="1"/>
    <col min="16131" max="16131" width="32.28515625" customWidth="1"/>
    <col min="16132" max="16132" width="17.7109375" customWidth="1"/>
    <col min="16133" max="16133" width="19.5703125" customWidth="1"/>
    <col min="16134" max="16134" width="19.140625" customWidth="1"/>
    <col min="16135" max="16135" width="19.28515625" customWidth="1"/>
    <col min="16136" max="16136" width="18.5703125" customWidth="1"/>
    <col min="16137" max="16137" width="25" customWidth="1"/>
    <col min="16139" max="16139" width="9.42578125" bestFit="1" customWidth="1"/>
  </cols>
  <sheetData>
    <row r="1" spans="1:10" ht="15.75" thickBot="1" x14ac:dyDescent="0.3"/>
    <row r="2" spans="1:10" ht="32.25" thickBot="1" x14ac:dyDescent="0.3">
      <c r="A2" s="3" t="s">
        <v>0</v>
      </c>
      <c r="B2" s="4" t="s">
        <v>1</v>
      </c>
      <c r="C2" s="4" t="s">
        <v>2</v>
      </c>
      <c r="D2" s="4" t="s">
        <v>12</v>
      </c>
      <c r="E2" s="4" t="s">
        <v>13</v>
      </c>
      <c r="F2" s="4" t="s">
        <v>11</v>
      </c>
      <c r="G2" s="4" t="s">
        <v>3</v>
      </c>
      <c r="H2" s="4" t="s">
        <v>4</v>
      </c>
      <c r="I2" s="4" t="s">
        <v>5</v>
      </c>
    </row>
    <row r="3" spans="1:10" ht="15.75" x14ac:dyDescent="0.25">
      <c r="A3" s="5" t="s">
        <v>6</v>
      </c>
      <c r="B3" s="6" t="s">
        <v>7</v>
      </c>
      <c r="C3" s="7"/>
      <c r="D3" s="7"/>
      <c r="E3" s="7"/>
      <c r="F3" s="7"/>
      <c r="G3" s="7"/>
      <c r="H3" s="7"/>
      <c r="I3" s="7"/>
    </row>
    <row r="4" spans="1:10" x14ac:dyDescent="0.25">
      <c r="A4" s="118" t="s">
        <v>19</v>
      </c>
      <c r="B4" s="13" t="s">
        <v>18</v>
      </c>
      <c r="C4" s="13">
        <v>996</v>
      </c>
      <c r="D4" s="56">
        <f>C4*0.85</f>
        <v>846.6</v>
      </c>
      <c r="E4" s="43">
        <f>D4*100/C4</f>
        <v>85</v>
      </c>
      <c r="F4" s="9">
        <f>D4*4</f>
        <v>3386.4</v>
      </c>
      <c r="G4" s="10">
        <f>F4+D4</f>
        <v>4233</v>
      </c>
      <c r="H4" s="9">
        <f>G4*0.2409</f>
        <v>1019.7297</v>
      </c>
      <c r="I4" s="11">
        <f>G4+H4</f>
        <v>5252.7296999999999</v>
      </c>
    </row>
    <row r="5" spans="1:10" ht="15.75" customHeight="1" x14ac:dyDescent="0.25">
      <c r="A5" s="12"/>
      <c r="B5" s="8"/>
      <c r="C5" s="12"/>
      <c r="D5" s="15"/>
      <c r="E5" s="15"/>
      <c r="F5" s="16"/>
      <c r="G5" s="16"/>
      <c r="H5" s="17"/>
      <c r="I5" s="17"/>
    </row>
    <row r="6" spans="1:10" x14ac:dyDescent="0.25">
      <c r="A6" s="20"/>
      <c r="B6" s="21"/>
      <c r="C6" s="15"/>
      <c r="D6" s="16"/>
      <c r="E6" s="16"/>
      <c r="F6" s="17"/>
      <c r="G6" s="22"/>
      <c r="H6" s="17"/>
      <c r="I6" s="17"/>
    </row>
    <row r="7" spans="1:10" x14ac:dyDescent="0.25">
      <c r="A7" s="15"/>
      <c r="B7" s="12"/>
      <c r="C7" s="12"/>
      <c r="D7" s="12"/>
      <c r="E7" s="12"/>
      <c r="F7" s="12"/>
      <c r="G7" s="12"/>
      <c r="H7" s="12"/>
      <c r="I7" s="12"/>
    </row>
    <row r="8" spans="1:10" ht="25.5" x14ac:dyDescent="0.25">
      <c r="A8" s="23" t="s">
        <v>28</v>
      </c>
      <c r="B8" s="73" t="s">
        <v>29</v>
      </c>
      <c r="C8" s="13">
        <v>1190</v>
      </c>
      <c r="D8" s="18">
        <f>C8*0.9</f>
        <v>1071</v>
      </c>
      <c r="E8" s="43">
        <f>D8*100/C8</f>
        <v>90</v>
      </c>
      <c r="F8" s="9">
        <f>D8*12</f>
        <v>12852</v>
      </c>
      <c r="G8" s="19">
        <f>F8+D8</f>
        <v>13923</v>
      </c>
      <c r="H8" s="9">
        <f t="shared" ref="H8" si="0">G8*0.2409</f>
        <v>3354.0507000000002</v>
      </c>
      <c r="I8" s="9">
        <f>H8+G8</f>
        <v>17277.0507</v>
      </c>
    </row>
    <row r="9" spans="1:10" ht="18.75" customHeight="1" x14ac:dyDescent="0.25">
      <c r="A9" s="24"/>
      <c r="B9" s="25"/>
      <c r="C9" s="16"/>
      <c r="D9" s="21"/>
      <c r="E9" s="55"/>
      <c r="F9" s="17"/>
      <c r="G9" s="22"/>
      <c r="H9" s="17"/>
      <c r="I9" s="17"/>
      <c r="J9" s="41"/>
    </row>
    <row r="10" spans="1:10" x14ac:dyDescent="0.25">
      <c r="A10" s="12"/>
      <c r="B10" s="12"/>
      <c r="C10" s="12"/>
      <c r="D10" s="12"/>
      <c r="E10" s="12"/>
      <c r="F10" s="12"/>
      <c r="G10" s="12"/>
      <c r="H10" s="12"/>
      <c r="I10" s="27"/>
    </row>
    <row r="11" spans="1:10" x14ac:dyDescent="0.25">
      <c r="A11" s="28"/>
      <c r="B11" s="28"/>
      <c r="C11" s="28"/>
      <c r="D11" s="29"/>
      <c r="E11" s="29"/>
      <c r="F11" s="15"/>
      <c r="G11" s="15"/>
      <c r="H11" s="15"/>
      <c r="I11" s="15"/>
    </row>
    <row r="12" spans="1:10" x14ac:dyDescent="0.25">
      <c r="A12" s="23" t="s">
        <v>15</v>
      </c>
      <c r="B12" s="42" t="s">
        <v>27</v>
      </c>
      <c r="C12" s="13">
        <v>1647</v>
      </c>
      <c r="D12" s="56">
        <f>C12*0.9</f>
        <v>1482.3</v>
      </c>
      <c r="E12" s="43">
        <f>D12*100/C12</f>
        <v>90</v>
      </c>
      <c r="F12" s="9">
        <f>D12*12</f>
        <v>17787.599999999999</v>
      </c>
      <c r="G12" s="19">
        <f>F12+D12</f>
        <v>19269.899999999998</v>
      </c>
      <c r="H12" s="9">
        <f>G12*0.2409</f>
        <v>4642.1189099999992</v>
      </c>
      <c r="I12" s="9">
        <f>H12+G12</f>
        <v>23912.018909999999</v>
      </c>
    </row>
    <row r="13" spans="1:10" x14ac:dyDescent="0.25">
      <c r="A13" s="25"/>
      <c r="B13" s="1"/>
      <c r="C13" s="16"/>
      <c r="D13" s="16"/>
      <c r="E13" s="16"/>
      <c r="F13" s="17"/>
      <c r="G13" s="22"/>
      <c r="H13" s="17"/>
      <c r="I13" s="17"/>
    </row>
    <row r="14" spans="1:10" x14ac:dyDescent="0.25">
      <c r="A14" s="15"/>
      <c r="B14" s="15"/>
      <c r="C14" s="15"/>
      <c r="D14" s="15"/>
      <c r="E14" s="15"/>
      <c r="F14" s="15"/>
      <c r="G14" s="15"/>
      <c r="H14" s="15"/>
      <c r="I14" s="26"/>
    </row>
    <row r="15" spans="1:10" x14ac:dyDescent="0.25">
      <c r="A15" s="23" t="s">
        <v>36</v>
      </c>
      <c r="B15" s="13" t="s">
        <v>35</v>
      </c>
      <c r="C15" s="13">
        <v>1382</v>
      </c>
      <c r="D15" s="56">
        <f>C15*0.9</f>
        <v>1243.8</v>
      </c>
      <c r="E15" s="43">
        <f>D15*100/C15</f>
        <v>90</v>
      </c>
      <c r="F15" s="9">
        <f>D15*12</f>
        <v>14925.599999999999</v>
      </c>
      <c r="G15" s="19">
        <f>F15+D15</f>
        <v>16169.399999999998</v>
      </c>
      <c r="H15" s="9">
        <f>G15*0.2409</f>
        <v>3895.2084599999994</v>
      </c>
      <c r="I15" s="9">
        <f>H15+G15</f>
        <v>20064.608459999996</v>
      </c>
    </row>
    <row r="16" spans="1:10" x14ac:dyDescent="0.25">
      <c r="A16" s="25"/>
      <c r="B16" s="16"/>
      <c r="C16" s="16"/>
      <c r="D16" s="120"/>
      <c r="E16" s="55"/>
      <c r="F16" s="17"/>
      <c r="G16" s="22"/>
      <c r="H16" s="17"/>
      <c r="I16" s="17"/>
    </row>
    <row r="17" spans="1:9" x14ac:dyDescent="0.25">
      <c r="A17" s="23"/>
      <c r="B17" s="13" t="s">
        <v>37</v>
      </c>
      <c r="C17" s="13">
        <v>1287</v>
      </c>
      <c r="D17" s="56">
        <f>C17*0.9</f>
        <v>1158.3</v>
      </c>
      <c r="E17" s="43">
        <f>D17*100/C17</f>
        <v>90</v>
      </c>
      <c r="F17" s="9">
        <f>D17*12</f>
        <v>13899.599999999999</v>
      </c>
      <c r="G17" s="19">
        <f>F17+D17</f>
        <v>15057.899999999998</v>
      </c>
      <c r="H17" s="9">
        <f>G17*0.2409</f>
        <v>3627.4481099999994</v>
      </c>
      <c r="I17" s="9">
        <f>H17+G17</f>
        <v>18685.348109999999</v>
      </c>
    </row>
    <row r="18" spans="1:9" x14ac:dyDescent="0.25">
      <c r="A18" s="25"/>
      <c r="B18" s="16"/>
      <c r="C18" s="16"/>
      <c r="D18" s="120"/>
      <c r="E18" s="55"/>
      <c r="F18" s="17"/>
      <c r="G18" s="22"/>
      <c r="H18" s="17"/>
      <c r="I18" s="17"/>
    </row>
    <row r="19" spans="1:9" x14ac:dyDescent="0.25">
      <c r="A19" s="25"/>
      <c r="B19" s="59"/>
      <c r="C19" s="30"/>
      <c r="D19" s="30"/>
      <c r="E19" s="30"/>
      <c r="F19" s="31"/>
      <c r="G19" s="32"/>
      <c r="H19" s="31"/>
      <c r="I19" s="58"/>
    </row>
    <row r="20" spans="1:9" x14ac:dyDescent="0.25">
      <c r="A20" s="25"/>
      <c r="B20" s="59"/>
      <c r="C20" s="30"/>
      <c r="D20" s="30"/>
      <c r="E20" s="30"/>
      <c r="F20" s="31"/>
      <c r="G20" s="32"/>
      <c r="H20" s="31"/>
      <c r="I20" s="31">
        <f>I4+I8+I12+I15+I17</f>
        <v>85191.755879999982</v>
      </c>
    </row>
    <row r="21" spans="1:9" x14ac:dyDescent="0.25">
      <c r="A21" s="15"/>
      <c r="B21" s="60"/>
      <c r="C21" s="16"/>
      <c r="D21" s="16"/>
      <c r="E21" s="16"/>
      <c r="F21" s="17"/>
      <c r="G21" s="22"/>
      <c r="H21" s="17"/>
      <c r="I21" s="17" t="s">
        <v>30</v>
      </c>
    </row>
    <row r="22" spans="1:9" x14ac:dyDescent="0.25">
      <c r="A22" s="15"/>
      <c r="B22" s="15"/>
      <c r="C22" s="15"/>
      <c r="D22" s="15"/>
      <c r="E22" s="15"/>
      <c r="F22" s="15"/>
      <c r="G22" s="15"/>
      <c r="H22" s="15"/>
      <c r="I22" s="33"/>
    </row>
    <row r="23" spans="1:9" x14ac:dyDescent="0.25">
      <c r="A23" s="15"/>
      <c r="B23" s="15"/>
      <c r="C23" s="15"/>
      <c r="D23" s="15"/>
      <c r="E23" s="15"/>
      <c r="F23" s="15"/>
      <c r="G23" s="15"/>
      <c r="H23" s="15"/>
      <c r="I23" s="15"/>
    </row>
    <row r="24" spans="1:9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x14ac:dyDescent="0.25">
      <c r="A25" s="15"/>
      <c r="B25" s="34"/>
      <c r="C25" s="30"/>
      <c r="D25" s="30"/>
      <c r="E25" s="30"/>
      <c r="F25" s="31"/>
      <c r="G25" s="32"/>
      <c r="H25" s="31"/>
      <c r="I25" s="31"/>
    </row>
    <row r="26" spans="1:9" x14ac:dyDescent="0.25">
      <c r="A26" s="15"/>
      <c r="B26" s="2"/>
      <c r="C26" s="16"/>
      <c r="D26" s="16"/>
      <c r="E26" s="16"/>
      <c r="F26" s="17"/>
      <c r="G26" s="22"/>
      <c r="H26" s="17"/>
      <c r="I26" s="17"/>
    </row>
    <row r="27" spans="1:9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25">
      <c r="A28" s="15"/>
      <c r="B28" s="35"/>
      <c r="C28" s="15"/>
      <c r="D28" s="35"/>
      <c r="E28" s="35"/>
      <c r="F28" s="15"/>
      <c r="G28" s="15"/>
      <c r="H28" s="15"/>
      <c r="I28" s="36"/>
    </row>
    <row r="29" spans="1:9" x14ac:dyDescent="0.25">
      <c r="A29" s="15"/>
      <c r="B29" s="35"/>
      <c r="C29" s="15"/>
      <c r="D29" s="35"/>
      <c r="E29" s="35"/>
      <c r="F29" s="15"/>
      <c r="G29" s="15"/>
      <c r="H29" s="15"/>
      <c r="I29" s="26"/>
    </row>
    <row r="30" spans="1:9" x14ac:dyDescent="0.25">
      <c r="A30" s="15"/>
      <c r="B30" s="35"/>
      <c r="C30" s="15"/>
      <c r="D30" s="35"/>
      <c r="E30" s="35"/>
      <c r="F30" s="15"/>
      <c r="G30" s="15"/>
      <c r="H30" s="15"/>
      <c r="I30" s="33"/>
    </row>
    <row r="31" spans="1:9" x14ac:dyDescent="0.25">
      <c r="A31" s="15"/>
      <c r="B31" s="35"/>
      <c r="C31" s="15"/>
      <c r="D31" s="35"/>
      <c r="E31" s="35"/>
      <c r="F31" s="15"/>
      <c r="G31" s="15"/>
      <c r="H31" s="15"/>
      <c r="I31" s="15"/>
    </row>
    <row r="32" spans="1:9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s="25"/>
      <c r="B33" s="16"/>
      <c r="C33" s="16"/>
      <c r="D33" s="16"/>
      <c r="E33" s="16"/>
      <c r="F33" s="17"/>
      <c r="G33" s="22"/>
      <c r="H33" s="17"/>
      <c r="I33" s="17"/>
    </row>
    <row r="34" spans="1:9" ht="15.75" x14ac:dyDescent="0.25">
      <c r="A34" s="15"/>
      <c r="B34" s="37"/>
      <c r="C34" s="16"/>
      <c r="D34" s="16"/>
      <c r="E34" s="16"/>
      <c r="F34" s="15"/>
      <c r="G34" s="15"/>
      <c r="H34" s="15"/>
      <c r="I34" s="15"/>
    </row>
    <row r="35" spans="1:9" x14ac:dyDescent="0.25">
      <c r="A35" s="25"/>
      <c r="B35" s="16"/>
      <c r="C35" s="16"/>
      <c r="D35" s="16"/>
      <c r="E35" s="16"/>
      <c r="F35" s="17"/>
      <c r="G35" s="22"/>
      <c r="H35" s="17"/>
      <c r="I35" s="17"/>
    </row>
    <row r="36" spans="1:9" x14ac:dyDescent="0.25">
      <c r="A36" s="15"/>
      <c r="B36" s="16"/>
      <c r="C36" s="16"/>
      <c r="D36" s="16"/>
      <c r="E36" s="16"/>
      <c r="F36" s="15"/>
      <c r="G36" s="15"/>
      <c r="H36" s="15"/>
      <c r="I36" s="15"/>
    </row>
    <row r="37" spans="1:9" x14ac:dyDescent="0.25">
      <c r="A37" s="25"/>
      <c r="B37" s="16"/>
      <c r="C37" s="16"/>
      <c r="D37" s="16"/>
      <c r="E37" s="16"/>
      <c r="F37" s="17"/>
      <c r="G37" s="22"/>
      <c r="H37" s="17"/>
      <c r="I37" s="17"/>
    </row>
    <row r="38" spans="1:9" x14ac:dyDescent="0.25">
      <c r="A38" s="15"/>
      <c r="B38" s="15"/>
      <c r="C38" s="15"/>
      <c r="D38" s="15"/>
      <c r="E38" s="15"/>
      <c r="F38" s="15"/>
      <c r="G38" s="15"/>
      <c r="H38" s="15"/>
      <c r="I38" s="36"/>
    </row>
    <row r="39" spans="1:9" x14ac:dyDescent="0.25">
      <c r="A39" s="25"/>
      <c r="B39" s="38"/>
      <c r="C39" s="15"/>
      <c r="D39" s="15"/>
      <c r="E39" s="15"/>
      <c r="F39" s="15"/>
      <c r="G39" s="15"/>
      <c r="H39" s="15"/>
      <c r="I39" s="39"/>
    </row>
    <row r="40" spans="1:9" x14ac:dyDescent="0.25">
      <c r="A40" s="25"/>
      <c r="B40" s="15"/>
      <c r="C40" s="15"/>
      <c r="D40" s="15"/>
      <c r="E40" s="15"/>
      <c r="F40" s="15"/>
      <c r="G40" s="15"/>
      <c r="H40" s="15"/>
      <c r="I40" s="40"/>
    </row>
    <row r="41" spans="1:9" x14ac:dyDescent="0.25">
      <c r="A41" s="15"/>
      <c r="B41" s="15"/>
      <c r="C41" s="15"/>
      <c r="D41" s="15"/>
      <c r="E41" s="15"/>
      <c r="F41" s="15"/>
      <c r="G41" s="15"/>
      <c r="H41" s="15"/>
      <c r="I41" s="39"/>
    </row>
    <row r="42" spans="1:9" x14ac:dyDescent="0.25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25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25">
      <c r="A44" s="41"/>
      <c r="B44" s="41"/>
      <c r="C44" s="41"/>
      <c r="D44" s="41"/>
      <c r="E44" s="41"/>
      <c r="F44" s="41"/>
      <c r="G44" s="41"/>
      <c r="H44" s="41"/>
      <c r="I44" s="41"/>
    </row>
    <row r="45" spans="1:9" x14ac:dyDescent="0.25">
      <c r="A45" s="41"/>
      <c r="B45" s="41"/>
      <c r="C45" s="41"/>
      <c r="D45" s="41"/>
      <c r="E45" s="41"/>
      <c r="F45" s="41"/>
      <c r="G45" s="41"/>
      <c r="H45" s="41"/>
      <c r="I45" s="41"/>
    </row>
    <row r="46" spans="1:9" x14ac:dyDescent="0.25">
      <c r="A46" s="41"/>
      <c r="B46" s="41"/>
      <c r="C46" s="41"/>
      <c r="D46" s="41"/>
      <c r="E46" s="41"/>
      <c r="F46" s="41"/>
      <c r="G46" s="41"/>
      <c r="H46" s="41"/>
      <c r="I46" s="41"/>
    </row>
  </sheetData>
  <pageMargins left="0.70866141732283472" right="0.70866141732283472" top="0.74803149606299213" bottom="0.74803149606299213" header="0.31496062992125984" footer="0.31496062992125984"/>
  <pageSetup paperSize="9" scale="69" orientation="landscape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4"/>
  <sheetViews>
    <sheetView tabSelected="1" zoomScale="90" zoomScaleNormal="90" workbookViewId="0"/>
  </sheetViews>
  <sheetFormatPr defaultRowHeight="15" x14ac:dyDescent="0.25"/>
  <cols>
    <col min="1" max="1" width="26.5703125" bestFit="1" customWidth="1"/>
    <col min="2" max="2" width="32.28515625" customWidth="1"/>
    <col min="3" max="3" width="17.7109375" customWidth="1"/>
    <col min="4" max="4" width="19.5703125" customWidth="1"/>
    <col min="5" max="5" width="19.140625" customWidth="1"/>
    <col min="6" max="6" width="9.7109375" customWidth="1"/>
    <col min="7" max="7" width="19.28515625" customWidth="1"/>
    <col min="8" max="8" width="18.5703125" customWidth="1"/>
    <col min="9" max="9" width="10.42578125" bestFit="1" customWidth="1"/>
    <col min="10" max="10" width="11.140625" bestFit="1" customWidth="1"/>
    <col min="11" max="11" width="12" bestFit="1" customWidth="1"/>
    <col min="258" max="258" width="26.5703125" bestFit="1" customWidth="1"/>
    <col min="259" max="259" width="32.28515625" customWidth="1"/>
    <col min="260" max="260" width="17.7109375" customWidth="1"/>
    <col min="261" max="261" width="19.5703125" customWidth="1"/>
    <col min="262" max="262" width="19.140625" customWidth="1"/>
    <col min="263" max="263" width="19.28515625" customWidth="1"/>
    <col min="264" max="264" width="18.5703125" customWidth="1"/>
    <col min="265" max="265" width="25" customWidth="1"/>
    <col min="267" max="267" width="9.42578125" bestFit="1" customWidth="1"/>
    <col min="514" max="514" width="26.5703125" bestFit="1" customWidth="1"/>
    <col min="515" max="515" width="32.28515625" customWidth="1"/>
    <col min="516" max="516" width="17.7109375" customWidth="1"/>
    <col min="517" max="517" width="19.5703125" customWidth="1"/>
    <col min="518" max="518" width="19.140625" customWidth="1"/>
    <col min="519" max="519" width="19.28515625" customWidth="1"/>
    <col min="520" max="520" width="18.5703125" customWidth="1"/>
    <col min="521" max="521" width="25" customWidth="1"/>
    <col min="523" max="523" width="9.42578125" bestFit="1" customWidth="1"/>
    <col min="770" max="770" width="26.5703125" bestFit="1" customWidth="1"/>
    <col min="771" max="771" width="32.28515625" customWidth="1"/>
    <col min="772" max="772" width="17.7109375" customWidth="1"/>
    <col min="773" max="773" width="19.5703125" customWidth="1"/>
    <col min="774" max="774" width="19.140625" customWidth="1"/>
    <col min="775" max="775" width="19.28515625" customWidth="1"/>
    <col min="776" max="776" width="18.5703125" customWidth="1"/>
    <col min="777" max="777" width="25" customWidth="1"/>
    <col min="779" max="779" width="9.42578125" bestFit="1" customWidth="1"/>
    <col min="1026" max="1026" width="26.5703125" bestFit="1" customWidth="1"/>
    <col min="1027" max="1027" width="32.28515625" customWidth="1"/>
    <col min="1028" max="1028" width="17.7109375" customWidth="1"/>
    <col min="1029" max="1029" width="19.5703125" customWidth="1"/>
    <col min="1030" max="1030" width="19.140625" customWidth="1"/>
    <col min="1031" max="1031" width="19.28515625" customWidth="1"/>
    <col min="1032" max="1032" width="18.5703125" customWidth="1"/>
    <col min="1033" max="1033" width="25" customWidth="1"/>
    <col min="1035" max="1035" width="9.42578125" bestFit="1" customWidth="1"/>
    <col min="1282" max="1282" width="26.5703125" bestFit="1" customWidth="1"/>
    <col min="1283" max="1283" width="32.28515625" customWidth="1"/>
    <col min="1284" max="1284" width="17.7109375" customWidth="1"/>
    <col min="1285" max="1285" width="19.5703125" customWidth="1"/>
    <col min="1286" max="1286" width="19.140625" customWidth="1"/>
    <col min="1287" max="1287" width="19.28515625" customWidth="1"/>
    <col min="1288" max="1288" width="18.5703125" customWidth="1"/>
    <col min="1289" max="1289" width="25" customWidth="1"/>
    <col min="1291" max="1291" width="9.42578125" bestFit="1" customWidth="1"/>
    <col min="1538" max="1538" width="26.5703125" bestFit="1" customWidth="1"/>
    <col min="1539" max="1539" width="32.28515625" customWidth="1"/>
    <col min="1540" max="1540" width="17.7109375" customWidth="1"/>
    <col min="1541" max="1541" width="19.5703125" customWidth="1"/>
    <col min="1542" max="1542" width="19.140625" customWidth="1"/>
    <col min="1543" max="1543" width="19.28515625" customWidth="1"/>
    <col min="1544" max="1544" width="18.5703125" customWidth="1"/>
    <col min="1545" max="1545" width="25" customWidth="1"/>
    <col min="1547" max="1547" width="9.42578125" bestFit="1" customWidth="1"/>
    <col min="1794" max="1794" width="26.5703125" bestFit="1" customWidth="1"/>
    <col min="1795" max="1795" width="32.28515625" customWidth="1"/>
    <col min="1796" max="1796" width="17.7109375" customWidth="1"/>
    <col min="1797" max="1797" width="19.5703125" customWidth="1"/>
    <col min="1798" max="1798" width="19.140625" customWidth="1"/>
    <col min="1799" max="1799" width="19.28515625" customWidth="1"/>
    <col min="1800" max="1800" width="18.5703125" customWidth="1"/>
    <col min="1801" max="1801" width="25" customWidth="1"/>
    <col min="1803" max="1803" width="9.42578125" bestFit="1" customWidth="1"/>
    <col min="2050" max="2050" width="26.5703125" bestFit="1" customWidth="1"/>
    <col min="2051" max="2051" width="32.28515625" customWidth="1"/>
    <col min="2052" max="2052" width="17.7109375" customWidth="1"/>
    <col min="2053" max="2053" width="19.5703125" customWidth="1"/>
    <col min="2054" max="2054" width="19.140625" customWidth="1"/>
    <col min="2055" max="2055" width="19.28515625" customWidth="1"/>
    <col min="2056" max="2056" width="18.5703125" customWidth="1"/>
    <col min="2057" max="2057" width="25" customWidth="1"/>
    <col min="2059" max="2059" width="9.42578125" bestFit="1" customWidth="1"/>
    <col min="2306" max="2306" width="26.5703125" bestFit="1" customWidth="1"/>
    <col min="2307" max="2307" width="32.28515625" customWidth="1"/>
    <col min="2308" max="2308" width="17.7109375" customWidth="1"/>
    <col min="2309" max="2309" width="19.5703125" customWidth="1"/>
    <col min="2310" max="2310" width="19.140625" customWidth="1"/>
    <col min="2311" max="2311" width="19.28515625" customWidth="1"/>
    <col min="2312" max="2312" width="18.5703125" customWidth="1"/>
    <col min="2313" max="2313" width="25" customWidth="1"/>
    <col min="2315" max="2315" width="9.42578125" bestFit="1" customWidth="1"/>
    <col min="2562" max="2562" width="26.5703125" bestFit="1" customWidth="1"/>
    <col min="2563" max="2563" width="32.28515625" customWidth="1"/>
    <col min="2564" max="2564" width="17.7109375" customWidth="1"/>
    <col min="2565" max="2565" width="19.5703125" customWidth="1"/>
    <col min="2566" max="2566" width="19.140625" customWidth="1"/>
    <col min="2567" max="2567" width="19.28515625" customWidth="1"/>
    <col min="2568" max="2568" width="18.5703125" customWidth="1"/>
    <col min="2569" max="2569" width="25" customWidth="1"/>
    <col min="2571" max="2571" width="9.42578125" bestFit="1" customWidth="1"/>
    <col min="2818" max="2818" width="26.5703125" bestFit="1" customWidth="1"/>
    <col min="2819" max="2819" width="32.28515625" customWidth="1"/>
    <col min="2820" max="2820" width="17.7109375" customWidth="1"/>
    <col min="2821" max="2821" width="19.5703125" customWidth="1"/>
    <col min="2822" max="2822" width="19.140625" customWidth="1"/>
    <col min="2823" max="2823" width="19.28515625" customWidth="1"/>
    <col min="2824" max="2824" width="18.5703125" customWidth="1"/>
    <col min="2825" max="2825" width="25" customWidth="1"/>
    <col min="2827" max="2827" width="9.42578125" bestFit="1" customWidth="1"/>
    <col min="3074" max="3074" width="26.5703125" bestFit="1" customWidth="1"/>
    <col min="3075" max="3075" width="32.28515625" customWidth="1"/>
    <col min="3076" max="3076" width="17.7109375" customWidth="1"/>
    <col min="3077" max="3077" width="19.5703125" customWidth="1"/>
    <col min="3078" max="3078" width="19.140625" customWidth="1"/>
    <col min="3079" max="3079" width="19.28515625" customWidth="1"/>
    <col min="3080" max="3080" width="18.5703125" customWidth="1"/>
    <col min="3081" max="3081" width="25" customWidth="1"/>
    <col min="3083" max="3083" width="9.42578125" bestFit="1" customWidth="1"/>
    <col min="3330" max="3330" width="26.5703125" bestFit="1" customWidth="1"/>
    <col min="3331" max="3331" width="32.28515625" customWidth="1"/>
    <col min="3332" max="3332" width="17.7109375" customWidth="1"/>
    <col min="3333" max="3333" width="19.5703125" customWidth="1"/>
    <col min="3334" max="3334" width="19.140625" customWidth="1"/>
    <col min="3335" max="3335" width="19.28515625" customWidth="1"/>
    <col min="3336" max="3336" width="18.5703125" customWidth="1"/>
    <col min="3337" max="3337" width="25" customWidth="1"/>
    <col min="3339" max="3339" width="9.42578125" bestFit="1" customWidth="1"/>
    <col min="3586" max="3586" width="26.5703125" bestFit="1" customWidth="1"/>
    <col min="3587" max="3587" width="32.28515625" customWidth="1"/>
    <col min="3588" max="3588" width="17.7109375" customWidth="1"/>
    <col min="3589" max="3589" width="19.5703125" customWidth="1"/>
    <col min="3590" max="3590" width="19.140625" customWidth="1"/>
    <col min="3591" max="3591" width="19.28515625" customWidth="1"/>
    <col min="3592" max="3592" width="18.5703125" customWidth="1"/>
    <col min="3593" max="3593" width="25" customWidth="1"/>
    <col min="3595" max="3595" width="9.42578125" bestFit="1" customWidth="1"/>
    <col min="3842" max="3842" width="26.5703125" bestFit="1" customWidth="1"/>
    <col min="3843" max="3843" width="32.28515625" customWidth="1"/>
    <col min="3844" max="3844" width="17.7109375" customWidth="1"/>
    <col min="3845" max="3845" width="19.5703125" customWidth="1"/>
    <col min="3846" max="3846" width="19.140625" customWidth="1"/>
    <col min="3847" max="3847" width="19.28515625" customWidth="1"/>
    <col min="3848" max="3848" width="18.5703125" customWidth="1"/>
    <col min="3849" max="3849" width="25" customWidth="1"/>
    <col min="3851" max="3851" width="9.42578125" bestFit="1" customWidth="1"/>
    <col min="4098" max="4098" width="26.5703125" bestFit="1" customWidth="1"/>
    <col min="4099" max="4099" width="32.28515625" customWidth="1"/>
    <col min="4100" max="4100" width="17.7109375" customWidth="1"/>
    <col min="4101" max="4101" width="19.5703125" customWidth="1"/>
    <col min="4102" max="4102" width="19.140625" customWidth="1"/>
    <col min="4103" max="4103" width="19.28515625" customWidth="1"/>
    <col min="4104" max="4104" width="18.5703125" customWidth="1"/>
    <col min="4105" max="4105" width="25" customWidth="1"/>
    <col min="4107" max="4107" width="9.42578125" bestFit="1" customWidth="1"/>
    <col min="4354" max="4354" width="26.5703125" bestFit="1" customWidth="1"/>
    <col min="4355" max="4355" width="32.28515625" customWidth="1"/>
    <col min="4356" max="4356" width="17.7109375" customWidth="1"/>
    <col min="4357" max="4357" width="19.5703125" customWidth="1"/>
    <col min="4358" max="4358" width="19.140625" customWidth="1"/>
    <col min="4359" max="4359" width="19.28515625" customWidth="1"/>
    <col min="4360" max="4360" width="18.5703125" customWidth="1"/>
    <col min="4361" max="4361" width="25" customWidth="1"/>
    <col min="4363" max="4363" width="9.42578125" bestFit="1" customWidth="1"/>
    <col min="4610" max="4610" width="26.5703125" bestFit="1" customWidth="1"/>
    <col min="4611" max="4611" width="32.28515625" customWidth="1"/>
    <col min="4612" max="4612" width="17.7109375" customWidth="1"/>
    <col min="4613" max="4613" width="19.5703125" customWidth="1"/>
    <col min="4614" max="4614" width="19.140625" customWidth="1"/>
    <col min="4615" max="4615" width="19.28515625" customWidth="1"/>
    <col min="4616" max="4616" width="18.5703125" customWidth="1"/>
    <col min="4617" max="4617" width="25" customWidth="1"/>
    <col min="4619" max="4619" width="9.42578125" bestFit="1" customWidth="1"/>
    <col min="4866" max="4866" width="26.5703125" bestFit="1" customWidth="1"/>
    <col min="4867" max="4867" width="32.28515625" customWidth="1"/>
    <col min="4868" max="4868" width="17.7109375" customWidth="1"/>
    <col min="4869" max="4869" width="19.5703125" customWidth="1"/>
    <col min="4870" max="4870" width="19.140625" customWidth="1"/>
    <col min="4871" max="4871" width="19.28515625" customWidth="1"/>
    <col min="4872" max="4872" width="18.5703125" customWidth="1"/>
    <col min="4873" max="4873" width="25" customWidth="1"/>
    <col min="4875" max="4875" width="9.42578125" bestFit="1" customWidth="1"/>
    <col min="5122" max="5122" width="26.5703125" bestFit="1" customWidth="1"/>
    <col min="5123" max="5123" width="32.28515625" customWidth="1"/>
    <col min="5124" max="5124" width="17.7109375" customWidth="1"/>
    <col min="5125" max="5125" width="19.5703125" customWidth="1"/>
    <col min="5126" max="5126" width="19.140625" customWidth="1"/>
    <col min="5127" max="5127" width="19.28515625" customWidth="1"/>
    <col min="5128" max="5128" width="18.5703125" customWidth="1"/>
    <col min="5129" max="5129" width="25" customWidth="1"/>
    <col min="5131" max="5131" width="9.42578125" bestFit="1" customWidth="1"/>
    <col min="5378" max="5378" width="26.5703125" bestFit="1" customWidth="1"/>
    <col min="5379" max="5379" width="32.28515625" customWidth="1"/>
    <col min="5380" max="5380" width="17.7109375" customWidth="1"/>
    <col min="5381" max="5381" width="19.5703125" customWidth="1"/>
    <col min="5382" max="5382" width="19.140625" customWidth="1"/>
    <col min="5383" max="5383" width="19.28515625" customWidth="1"/>
    <col min="5384" max="5384" width="18.5703125" customWidth="1"/>
    <col min="5385" max="5385" width="25" customWidth="1"/>
    <col min="5387" max="5387" width="9.42578125" bestFit="1" customWidth="1"/>
    <col min="5634" max="5634" width="26.5703125" bestFit="1" customWidth="1"/>
    <col min="5635" max="5635" width="32.28515625" customWidth="1"/>
    <col min="5636" max="5636" width="17.7109375" customWidth="1"/>
    <col min="5637" max="5637" width="19.5703125" customWidth="1"/>
    <col min="5638" max="5638" width="19.140625" customWidth="1"/>
    <col min="5639" max="5639" width="19.28515625" customWidth="1"/>
    <col min="5640" max="5640" width="18.5703125" customWidth="1"/>
    <col min="5641" max="5641" width="25" customWidth="1"/>
    <col min="5643" max="5643" width="9.42578125" bestFit="1" customWidth="1"/>
    <col min="5890" max="5890" width="26.5703125" bestFit="1" customWidth="1"/>
    <col min="5891" max="5891" width="32.28515625" customWidth="1"/>
    <col min="5892" max="5892" width="17.7109375" customWidth="1"/>
    <col min="5893" max="5893" width="19.5703125" customWidth="1"/>
    <col min="5894" max="5894" width="19.140625" customWidth="1"/>
    <col min="5895" max="5895" width="19.28515625" customWidth="1"/>
    <col min="5896" max="5896" width="18.5703125" customWidth="1"/>
    <col min="5897" max="5897" width="25" customWidth="1"/>
    <col min="5899" max="5899" width="9.42578125" bestFit="1" customWidth="1"/>
    <col min="6146" max="6146" width="26.5703125" bestFit="1" customWidth="1"/>
    <col min="6147" max="6147" width="32.28515625" customWidth="1"/>
    <col min="6148" max="6148" width="17.7109375" customWidth="1"/>
    <col min="6149" max="6149" width="19.5703125" customWidth="1"/>
    <col min="6150" max="6150" width="19.140625" customWidth="1"/>
    <col min="6151" max="6151" width="19.28515625" customWidth="1"/>
    <col min="6152" max="6152" width="18.5703125" customWidth="1"/>
    <col min="6153" max="6153" width="25" customWidth="1"/>
    <col min="6155" max="6155" width="9.42578125" bestFit="1" customWidth="1"/>
    <col min="6402" max="6402" width="26.5703125" bestFit="1" customWidth="1"/>
    <col min="6403" max="6403" width="32.28515625" customWidth="1"/>
    <col min="6404" max="6404" width="17.7109375" customWidth="1"/>
    <col min="6405" max="6405" width="19.5703125" customWidth="1"/>
    <col min="6406" max="6406" width="19.140625" customWidth="1"/>
    <col min="6407" max="6407" width="19.28515625" customWidth="1"/>
    <col min="6408" max="6408" width="18.5703125" customWidth="1"/>
    <col min="6409" max="6409" width="25" customWidth="1"/>
    <col min="6411" max="6411" width="9.42578125" bestFit="1" customWidth="1"/>
    <col min="6658" max="6658" width="26.5703125" bestFit="1" customWidth="1"/>
    <col min="6659" max="6659" width="32.28515625" customWidth="1"/>
    <col min="6660" max="6660" width="17.7109375" customWidth="1"/>
    <col min="6661" max="6661" width="19.5703125" customWidth="1"/>
    <col min="6662" max="6662" width="19.140625" customWidth="1"/>
    <col min="6663" max="6663" width="19.28515625" customWidth="1"/>
    <col min="6664" max="6664" width="18.5703125" customWidth="1"/>
    <col min="6665" max="6665" width="25" customWidth="1"/>
    <col min="6667" max="6667" width="9.42578125" bestFit="1" customWidth="1"/>
    <col min="6914" max="6914" width="26.5703125" bestFit="1" customWidth="1"/>
    <col min="6915" max="6915" width="32.28515625" customWidth="1"/>
    <col min="6916" max="6916" width="17.7109375" customWidth="1"/>
    <col min="6917" max="6917" width="19.5703125" customWidth="1"/>
    <col min="6918" max="6918" width="19.140625" customWidth="1"/>
    <col min="6919" max="6919" width="19.28515625" customWidth="1"/>
    <col min="6920" max="6920" width="18.5703125" customWidth="1"/>
    <col min="6921" max="6921" width="25" customWidth="1"/>
    <col min="6923" max="6923" width="9.42578125" bestFit="1" customWidth="1"/>
    <col min="7170" max="7170" width="26.5703125" bestFit="1" customWidth="1"/>
    <col min="7171" max="7171" width="32.28515625" customWidth="1"/>
    <col min="7172" max="7172" width="17.7109375" customWidth="1"/>
    <col min="7173" max="7173" width="19.5703125" customWidth="1"/>
    <col min="7174" max="7174" width="19.140625" customWidth="1"/>
    <col min="7175" max="7175" width="19.28515625" customWidth="1"/>
    <col min="7176" max="7176" width="18.5703125" customWidth="1"/>
    <col min="7177" max="7177" width="25" customWidth="1"/>
    <col min="7179" max="7179" width="9.42578125" bestFit="1" customWidth="1"/>
    <col min="7426" max="7426" width="26.5703125" bestFit="1" customWidth="1"/>
    <col min="7427" max="7427" width="32.28515625" customWidth="1"/>
    <col min="7428" max="7428" width="17.7109375" customWidth="1"/>
    <col min="7429" max="7429" width="19.5703125" customWidth="1"/>
    <col min="7430" max="7430" width="19.140625" customWidth="1"/>
    <col min="7431" max="7431" width="19.28515625" customWidth="1"/>
    <col min="7432" max="7432" width="18.5703125" customWidth="1"/>
    <col min="7433" max="7433" width="25" customWidth="1"/>
    <col min="7435" max="7435" width="9.42578125" bestFit="1" customWidth="1"/>
    <col min="7682" max="7682" width="26.5703125" bestFit="1" customWidth="1"/>
    <col min="7683" max="7683" width="32.28515625" customWidth="1"/>
    <col min="7684" max="7684" width="17.7109375" customWidth="1"/>
    <col min="7685" max="7685" width="19.5703125" customWidth="1"/>
    <col min="7686" max="7686" width="19.140625" customWidth="1"/>
    <col min="7687" max="7687" width="19.28515625" customWidth="1"/>
    <col min="7688" max="7688" width="18.5703125" customWidth="1"/>
    <col min="7689" max="7689" width="25" customWidth="1"/>
    <col min="7691" max="7691" width="9.42578125" bestFit="1" customWidth="1"/>
    <col min="7938" max="7938" width="26.5703125" bestFit="1" customWidth="1"/>
    <col min="7939" max="7939" width="32.28515625" customWidth="1"/>
    <col min="7940" max="7940" width="17.7109375" customWidth="1"/>
    <col min="7941" max="7941" width="19.5703125" customWidth="1"/>
    <col min="7942" max="7942" width="19.140625" customWidth="1"/>
    <col min="7943" max="7943" width="19.28515625" customWidth="1"/>
    <col min="7944" max="7944" width="18.5703125" customWidth="1"/>
    <col min="7945" max="7945" width="25" customWidth="1"/>
    <col min="7947" max="7947" width="9.42578125" bestFit="1" customWidth="1"/>
    <col min="8194" max="8194" width="26.5703125" bestFit="1" customWidth="1"/>
    <col min="8195" max="8195" width="32.28515625" customWidth="1"/>
    <col min="8196" max="8196" width="17.7109375" customWidth="1"/>
    <col min="8197" max="8197" width="19.5703125" customWidth="1"/>
    <col min="8198" max="8198" width="19.140625" customWidth="1"/>
    <col min="8199" max="8199" width="19.28515625" customWidth="1"/>
    <col min="8200" max="8200" width="18.5703125" customWidth="1"/>
    <col min="8201" max="8201" width="25" customWidth="1"/>
    <col min="8203" max="8203" width="9.42578125" bestFit="1" customWidth="1"/>
    <col min="8450" max="8450" width="26.5703125" bestFit="1" customWidth="1"/>
    <col min="8451" max="8451" width="32.28515625" customWidth="1"/>
    <col min="8452" max="8452" width="17.7109375" customWidth="1"/>
    <col min="8453" max="8453" width="19.5703125" customWidth="1"/>
    <col min="8454" max="8454" width="19.140625" customWidth="1"/>
    <col min="8455" max="8455" width="19.28515625" customWidth="1"/>
    <col min="8456" max="8456" width="18.5703125" customWidth="1"/>
    <col min="8457" max="8457" width="25" customWidth="1"/>
    <col min="8459" max="8459" width="9.42578125" bestFit="1" customWidth="1"/>
    <col min="8706" max="8706" width="26.5703125" bestFit="1" customWidth="1"/>
    <col min="8707" max="8707" width="32.28515625" customWidth="1"/>
    <col min="8708" max="8708" width="17.7109375" customWidth="1"/>
    <col min="8709" max="8709" width="19.5703125" customWidth="1"/>
    <col min="8710" max="8710" width="19.140625" customWidth="1"/>
    <col min="8711" max="8711" width="19.28515625" customWidth="1"/>
    <col min="8712" max="8712" width="18.5703125" customWidth="1"/>
    <col min="8713" max="8713" width="25" customWidth="1"/>
    <col min="8715" max="8715" width="9.42578125" bestFit="1" customWidth="1"/>
    <col min="8962" max="8962" width="26.5703125" bestFit="1" customWidth="1"/>
    <col min="8963" max="8963" width="32.28515625" customWidth="1"/>
    <col min="8964" max="8964" width="17.7109375" customWidth="1"/>
    <col min="8965" max="8965" width="19.5703125" customWidth="1"/>
    <col min="8966" max="8966" width="19.140625" customWidth="1"/>
    <col min="8967" max="8967" width="19.28515625" customWidth="1"/>
    <col min="8968" max="8968" width="18.5703125" customWidth="1"/>
    <col min="8969" max="8969" width="25" customWidth="1"/>
    <col min="8971" max="8971" width="9.42578125" bestFit="1" customWidth="1"/>
    <col min="9218" max="9218" width="26.5703125" bestFit="1" customWidth="1"/>
    <col min="9219" max="9219" width="32.28515625" customWidth="1"/>
    <col min="9220" max="9220" width="17.7109375" customWidth="1"/>
    <col min="9221" max="9221" width="19.5703125" customWidth="1"/>
    <col min="9222" max="9222" width="19.140625" customWidth="1"/>
    <col min="9223" max="9223" width="19.28515625" customWidth="1"/>
    <col min="9224" max="9224" width="18.5703125" customWidth="1"/>
    <col min="9225" max="9225" width="25" customWidth="1"/>
    <col min="9227" max="9227" width="9.42578125" bestFit="1" customWidth="1"/>
    <col min="9474" max="9474" width="26.5703125" bestFit="1" customWidth="1"/>
    <col min="9475" max="9475" width="32.28515625" customWidth="1"/>
    <col min="9476" max="9476" width="17.7109375" customWidth="1"/>
    <col min="9477" max="9477" width="19.5703125" customWidth="1"/>
    <col min="9478" max="9478" width="19.140625" customWidth="1"/>
    <col min="9479" max="9479" width="19.28515625" customWidth="1"/>
    <col min="9480" max="9480" width="18.5703125" customWidth="1"/>
    <col min="9481" max="9481" width="25" customWidth="1"/>
    <col min="9483" max="9483" width="9.42578125" bestFit="1" customWidth="1"/>
    <col min="9730" max="9730" width="26.5703125" bestFit="1" customWidth="1"/>
    <col min="9731" max="9731" width="32.28515625" customWidth="1"/>
    <col min="9732" max="9732" width="17.7109375" customWidth="1"/>
    <col min="9733" max="9733" width="19.5703125" customWidth="1"/>
    <col min="9734" max="9734" width="19.140625" customWidth="1"/>
    <col min="9735" max="9735" width="19.28515625" customWidth="1"/>
    <col min="9736" max="9736" width="18.5703125" customWidth="1"/>
    <col min="9737" max="9737" width="25" customWidth="1"/>
    <col min="9739" max="9739" width="9.42578125" bestFit="1" customWidth="1"/>
    <col min="9986" max="9986" width="26.5703125" bestFit="1" customWidth="1"/>
    <col min="9987" max="9987" width="32.28515625" customWidth="1"/>
    <col min="9988" max="9988" width="17.7109375" customWidth="1"/>
    <col min="9989" max="9989" width="19.5703125" customWidth="1"/>
    <col min="9990" max="9990" width="19.140625" customWidth="1"/>
    <col min="9991" max="9991" width="19.28515625" customWidth="1"/>
    <col min="9992" max="9992" width="18.5703125" customWidth="1"/>
    <col min="9993" max="9993" width="25" customWidth="1"/>
    <col min="9995" max="9995" width="9.42578125" bestFit="1" customWidth="1"/>
    <col min="10242" max="10242" width="26.5703125" bestFit="1" customWidth="1"/>
    <col min="10243" max="10243" width="32.28515625" customWidth="1"/>
    <col min="10244" max="10244" width="17.7109375" customWidth="1"/>
    <col min="10245" max="10245" width="19.5703125" customWidth="1"/>
    <col min="10246" max="10246" width="19.140625" customWidth="1"/>
    <col min="10247" max="10247" width="19.28515625" customWidth="1"/>
    <col min="10248" max="10248" width="18.5703125" customWidth="1"/>
    <col min="10249" max="10249" width="25" customWidth="1"/>
    <col min="10251" max="10251" width="9.42578125" bestFit="1" customWidth="1"/>
    <col min="10498" max="10498" width="26.5703125" bestFit="1" customWidth="1"/>
    <col min="10499" max="10499" width="32.28515625" customWidth="1"/>
    <col min="10500" max="10500" width="17.7109375" customWidth="1"/>
    <col min="10501" max="10501" width="19.5703125" customWidth="1"/>
    <col min="10502" max="10502" width="19.140625" customWidth="1"/>
    <col min="10503" max="10503" width="19.28515625" customWidth="1"/>
    <col min="10504" max="10504" width="18.5703125" customWidth="1"/>
    <col min="10505" max="10505" width="25" customWidth="1"/>
    <col min="10507" max="10507" width="9.42578125" bestFit="1" customWidth="1"/>
    <col min="10754" max="10754" width="26.5703125" bestFit="1" customWidth="1"/>
    <col min="10755" max="10755" width="32.28515625" customWidth="1"/>
    <col min="10756" max="10756" width="17.7109375" customWidth="1"/>
    <col min="10757" max="10757" width="19.5703125" customWidth="1"/>
    <col min="10758" max="10758" width="19.140625" customWidth="1"/>
    <col min="10759" max="10759" width="19.28515625" customWidth="1"/>
    <col min="10760" max="10760" width="18.5703125" customWidth="1"/>
    <col min="10761" max="10761" width="25" customWidth="1"/>
    <col min="10763" max="10763" width="9.42578125" bestFit="1" customWidth="1"/>
    <col min="11010" max="11010" width="26.5703125" bestFit="1" customWidth="1"/>
    <col min="11011" max="11011" width="32.28515625" customWidth="1"/>
    <col min="11012" max="11012" width="17.7109375" customWidth="1"/>
    <col min="11013" max="11013" width="19.5703125" customWidth="1"/>
    <col min="11014" max="11014" width="19.140625" customWidth="1"/>
    <col min="11015" max="11015" width="19.28515625" customWidth="1"/>
    <col min="11016" max="11016" width="18.5703125" customWidth="1"/>
    <col min="11017" max="11017" width="25" customWidth="1"/>
    <col min="11019" max="11019" width="9.42578125" bestFit="1" customWidth="1"/>
    <col min="11266" max="11266" width="26.5703125" bestFit="1" customWidth="1"/>
    <col min="11267" max="11267" width="32.28515625" customWidth="1"/>
    <col min="11268" max="11268" width="17.7109375" customWidth="1"/>
    <col min="11269" max="11269" width="19.5703125" customWidth="1"/>
    <col min="11270" max="11270" width="19.140625" customWidth="1"/>
    <col min="11271" max="11271" width="19.28515625" customWidth="1"/>
    <col min="11272" max="11272" width="18.5703125" customWidth="1"/>
    <col min="11273" max="11273" width="25" customWidth="1"/>
    <col min="11275" max="11275" width="9.42578125" bestFit="1" customWidth="1"/>
    <col min="11522" max="11522" width="26.5703125" bestFit="1" customWidth="1"/>
    <col min="11523" max="11523" width="32.28515625" customWidth="1"/>
    <col min="11524" max="11524" width="17.7109375" customWidth="1"/>
    <col min="11525" max="11525" width="19.5703125" customWidth="1"/>
    <col min="11526" max="11526" width="19.140625" customWidth="1"/>
    <col min="11527" max="11527" width="19.28515625" customWidth="1"/>
    <col min="11528" max="11528" width="18.5703125" customWidth="1"/>
    <col min="11529" max="11529" width="25" customWidth="1"/>
    <col min="11531" max="11531" width="9.42578125" bestFit="1" customWidth="1"/>
    <col min="11778" max="11778" width="26.5703125" bestFit="1" customWidth="1"/>
    <col min="11779" max="11779" width="32.28515625" customWidth="1"/>
    <col min="11780" max="11780" width="17.7109375" customWidth="1"/>
    <col min="11781" max="11781" width="19.5703125" customWidth="1"/>
    <col min="11782" max="11782" width="19.140625" customWidth="1"/>
    <col min="11783" max="11783" width="19.28515625" customWidth="1"/>
    <col min="11784" max="11784" width="18.5703125" customWidth="1"/>
    <col min="11785" max="11785" width="25" customWidth="1"/>
    <col min="11787" max="11787" width="9.42578125" bestFit="1" customWidth="1"/>
    <col min="12034" max="12034" width="26.5703125" bestFit="1" customWidth="1"/>
    <col min="12035" max="12035" width="32.28515625" customWidth="1"/>
    <col min="12036" max="12036" width="17.7109375" customWidth="1"/>
    <col min="12037" max="12037" width="19.5703125" customWidth="1"/>
    <col min="12038" max="12038" width="19.140625" customWidth="1"/>
    <col min="12039" max="12039" width="19.28515625" customWidth="1"/>
    <col min="12040" max="12040" width="18.5703125" customWidth="1"/>
    <col min="12041" max="12041" width="25" customWidth="1"/>
    <col min="12043" max="12043" width="9.42578125" bestFit="1" customWidth="1"/>
    <col min="12290" max="12290" width="26.5703125" bestFit="1" customWidth="1"/>
    <col min="12291" max="12291" width="32.28515625" customWidth="1"/>
    <col min="12292" max="12292" width="17.7109375" customWidth="1"/>
    <col min="12293" max="12293" width="19.5703125" customWidth="1"/>
    <col min="12294" max="12294" width="19.140625" customWidth="1"/>
    <col min="12295" max="12295" width="19.28515625" customWidth="1"/>
    <col min="12296" max="12296" width="18.5703125" customWidth="1"/>
    <col min="12297" max="12297" width="25" customWidth="1"/>
    <col min="12299" max="12299" width="9.42578125" bestFit="1" customWidth="1"/>
    <col min="12546" max="12546" width="26.5703125" bestFit="1" customWidth="1"/>
    <col min="12547" max="12547" width="32.28515625" customWidth="1"/>
    <col min="12548" max="12548" width="17.7109375" customWidth="1"/>
    <col min="12549" max="12549" width="19.5703125" customWidth="1"/>
    <col min="12550" max="12550" width="19.140625" customWidth="1"/>
    <col min="12551" max="12551" width="19.28515625" customWidth="1"/>
    <col min="12552" max="12552" width="18.5703125" customWidth="1"/>
    <col min="12553" max="12553" width="25" customWidth="1"/>
    <col min="12555" max="12555" width="9.42578125" bestFit="1" customWidth="1"/>
    <col min="12802" max="12802" width="26.5703125" bestFit="1" customWidth="1"/>
    <col min="12803" max="12803" width="32.28515625" customWidth="1"/>
    <col min="12804" max="12804" width="17.7109375" customWidth="1"/>
    <col min="12805" max="12805" width="19.5703125" customWidth="1"/>
    <col min="12806" max="12806" width="19.140625" customWidth="1"/>
    <col min="12807" max="12807" width="19.28515625" customWidth="1"/>
    <col min="12808" max="12808" width="18.5703125" customWidth="1"/>
    <col min="12809" max="12809" width="25" customWidth="1"/>
    <col min="12811" max="12811" width="9.42578125" bestFit="1" customWidth="1"/>
    <col min="13058" max="13058" width="26.5703125" bestFit="1" customWidth="1"/>
    <col min="13059" max="13059" width="32.28515625" customWidth="1"/>
    <col min="13060" max="13060" width="17.7109375" customWidth="1"/>
    <col min="13061" max="13061" width="19.5703125" customWidth="1"/>
    <col min="13062" max="13062" width="19.140625" customWidth="1"/>
    <col min="13063" max="13063" width="19.28515625" customWidth="1"/>
    <col min="13064" max="13064" width="18.5703125" customWidth="1"/>
    <col min="13065" max="13065" width="25" customWidth="1"/>
    <col min="13067" max="13067" width="9.42578125" bestFit="1" customWidth="1"/>
    <col min="13314" max="13314" width="26.5703125" bestFit="1" customWidth="1"/>
    <col min="13315" max="13315" width="32.28515625" customWidth="1"/>
    <col min="13316" max="13316" width="17.7109375" customWidth="1"/>
    <col min="13317" max="13317" width="19.5703125" customWidth="1"/>
    <col min="13318" max="13318" width="19.140625" customWidth="1"/>
    <col min="13319" max="13319" width="19.28515625" customWidth="1"/>
    <col min="13320" max="13320" width="18.5703125" customWidth="1"/>
    <col min="13321" max="13321" width="25" customWidth="1"/>
    <col min="13323" max="13323" width="9.42578125" bestFit="1" customWidth="1"/>
    <col min="13570" max="13570" width="26.5703125" bestFit="1" customWidth="1"/>
    <col min="13571" max="13571" width="32.28515625" customWidth="1"/>
    <col min="13572" max="13572" width="17.7109375" customWidth="1"/>
    <col min="13573" max="13573" width="19.5703125" customWidth="1"/>
    <col min="13574" max="13574" width="19.140625" customWidth="1"/>
    <col min="13575" max="13575" width="19.28515625" customWidth="1"/>
    <col min="13576" max="13576" width="18.5703125" customWidth="1"/>
    <col min="13577" max="13577" width="25" customWidth="1"/>
    <col min="13579" max="13579" width="9.42578125" bestFit="1" customWidth="1"/>
    <col min="13826" max="13826" width="26.5703125" bestFit="1" customWidth="1"/>
    <col min="13827" max="13827" width="32.28515625" customWidth="1"/>
    <col min="13828" max="13828" width="17.7109375" customWidth="1"/>
    <col min="13829" max="13829" width="19.5703125" customWidth="1"/>
    <col min="13830" max="13830" width="19.140625" customWidth="1"/>
    <col min="13831" max="13831" width="19.28515625" customWidth="1"/>
    <col min="13832" max="13832" width="18.5703125" customWidth="1"/>
    <col min="13833" max="13833" width="25" customWidth="1"/>
    <col min="13835" max="13835" width="9.42578125" bestFit="1" customWidth="1"/>
    <col min="14082" max="14082" width="26.5703125" bestFit="1" customWidth="1"/>
    <col min="14083" max="14083" width="32.28515625" customWidth="1"/>
    <col min="14084" max="14084" width="17.7109375" customWidth="1"/>
    <col min="14085" max="14085" width="19.5703125" customWidth="1"/>
    <col min="14086" max="14086" width="19.140625" customWidth="1"/>
    <col min="14087" max="14087" width="19.28515625" customWidth="1"/>
    <col min="14088" max="14088" width="18.5703125" customWidth="1"/>
    <col min="14089" max="14089" width="25" customWidth="1"/>
    <col min="14091" max="14091" width="9.42578125" bestFit="1" customWidth="1"/>
    <col min="14338" max="14338" width="26.5703125" bestFit="1" customWidth="1"/>
    <col min="14339" max="14339" width="32.28515625" customWidth="1"/>
    <col min="14340" max="14340" width="17.7109375" customWidth="1"/>
    <col min="14341" max="14341" width="19.5703125" customWidth="1"/>
    <col min="14342" max="14342" width="19.140625" customWidth="1"/>
    <col min="14343" max="14343" width="19.28515625" customWidth="1"/>
    <col min="14344" max="14344" width="18.5703125" customWidth="1"/>
    <col min="14345" max="14345" width="25" customWidth="1"/>
    <col min="14347" max="14347" width="9.42578125" bestFit="1" customWidth="1"/>
    <col min="14594" max="14594" width="26.5703125" bestFit="1" customWidth="1"/>
    <col min="14595" max="14595" width="32.28515625" customWidth="1"/>
    <col min="14596" max="14596" width="17.7109375" customWidth="1"/>
    <col min="14597" max="14597" width="19.5703125" customWidth="1"/>
    <col min="14598" max="14598" width="19.140625" customWidth="1"/>
    <col min="14599" max="14599" width="19.28515625" customWidth="1"/>
    <col min="14600" max="14600" width="18.5703125" customWidth="1"/>
    <col min="14601" max="14601" width="25" customWidth="1"/>
    <col min="14603" max="14603" width="9.42578125" bestFit="1" customWidth="1"/>
    <col min="14850" max="14850" width="26.5703125" bestFit="1" customWidth="1"/>
    <col min="14851" max="14851" width="32.28515625" customWidth="1"/>
    <col min="14852" max="14852" width="17.7109375" customWidth="1"/>
    <col min="14853" max="14853" width="19.5703125" customWidth="1"/>
    <col min="14854" max="14854" width="19.140625" customWidth="1"/>
    <col min="14855" max="14855" width="19.28515625" customWidth="1"/>
    <col min="14856" max="14856" width="18.5703125" customWidth="1"/>
    <col min="14857" max="14857" width="25" customWidth="1"/>
    <col min="14859" max="14859" width="9.42578125" bestFit="1" customWidth="1"/>
    <col min="15106" max="15106" width="26.5703125" bestFit="1" customWidth="1"/>
    <col min="15107" max="15107" width="32.28515625" customWidth="1"/>
    <col min="15108" max="15108" width="17.7109375" customWidth="1"/>
    <col min="15109" max="15109" width="19.5703125" customWidth="1"/>
    <col min="15110" max="15110" width="19.140625" customWidth="1"/>
    <col min="15111" max="15111" width="19.28515625" customWidth="1"/>
    <col min="15112" max="15112" width="18.5703125" customWidth="1"/>
    <col min="15113" max="15113" width="25" customWidth="1"/>
    <col min="15115" max="15115" width="9.42578125" bestFit="1" customWidth="1"/>
    <col min="15362" max="15362" width="26.5703125" bestFit="1" customWidth="1"/>
    <col min="15363" max="15363" width="32.28515625" customWidth="1"/>
    <col min="15364" max="15364" width="17.7109375" customWidth="1"/>
    <col min="15365" max="15365" width="19.5703125" customWidth="1"/>
    <col min="15366" max="15366" width="19.140625" customWidth="1"/>
    <col min="15367" max="15367" width="19.28515625" customWidth="1"/>
    <col min="15368" max="15368" width="18.5703125" customWidth="1"/>
    <col min="15369" max="15369" width="25" customWidth="1"/>
    <col min="15371" max="15371" width="9.42578125" bestFit="1" customWidth="1"/>
    <col min="15618" max="15618" width="26.5703125" bestFit="1" customWidth="1"/>
    <col min="15619" max="15619" width="32.28515625" customWidth="1"/>
    <col min="15620" max="15620" width="17.7109375" customWidth="1"/>
    <col min="15621" max="15621" width="19.5703125" customWidth="1"/>
    <col min="15622" max="15622" width="19.140625" customWidth="1"/>
    <col min="15623" max="15623" width="19.28515625" customWidth="1"/>
    <col min="15624" max="15624" width="18.5703125" customWidth="1"/>
    <col min="15625" max="15625" width="25" customWidth="1"/>
    <col min="15627" max="15627" width="9.42578125" bestFit="1" customWidth="1"/>
    <col min="15874" max="15874" width="26.5703125" bestFit="1" customWidth="1"/>
    <col min="15875" max="15875" width="32.28515625" customWidth="1"/>
    <col min="15876" max="15876" width="17.7109375" customWidth="1"/>
    <col min="15877" max="15877" width="19.5703125" customWidth="1"/>
    <col min="15878" max="15878" width="19.140625" customWidth="1"/>
    <col min="15879" max="15879" width="19.28515625" customWidth="1"/>
    <col min="15880" max="15880" width="18.5703125" customWidth="1"/>
    <col min="15881" max="15881" width="25" customWidth="1"/>
    <col min="15883" max="15883" width="9.42578125" bestFit="1" customWidth="1"/>
    <col min="16130" max="16130" width="26.5703125" bestFit="1" customWidth="1"/>
    <col min="16131" max="16131" width="32.28515625" customWidth="1"/>
    <col min="16132" max="16132" width="17.7109375" customWidth="1"/>
    <col min="16133" max="16133" width="19.5703125" customWidth="1"/>
    <col min="16134" max="16134" width="19.140625" customWidth="1"/>
    <col min="16135" max="16135" width="19.28515625" customWidth="1"/>
    <col min="16136" max="16136" width="18.5703125" customWidth="1"/>
    <col min="16137" max="16137" width="25" customWidth="1"/>
    <col min="16139" max="16139" width="9.42578125" bestFit="1" customWidth="1"/>
  </cols>
  <sheetData>
    <row r="1" spans="1:9" ht="15.75" thickBot="1" x14ac:dyDescent="0.3"/>
    <row r="2" spans="1:9" ht="32.25" thickBot="1" x14ac:dyDescent="0.3">
      <c r="A2" s="3" t="s">
        <v>0</v>
      </c>
      <c r="B2" s="4" t="s">
        <v>1</v>
      </c>
      <c r="C2" s="4" t="s">
        <v>2</v>
      </c>
      <c r="D2" s="4" t="s">
        <v>32</v>
      </c>
      <c r="E2" s="4" t="s">
        <v>11</v>
      </c>
      <c r="F2" s="4" t="s">
        <v>13</v>
      </c>
      <c r="G2" s="4" t="s">
        <v>3</v>
      </c>
      <c r="H2" s="4" t="s">
        <v>4</v>
      </c>
      <c r="I2" s="4" t="s">
        <v>5</v>
      </c>
    </row>
    <row r="3" spans="1:9" ht="15.75" x14ac:dyDescent="0.25">
      <c r="A3" s="6" t="s">
        <v>14</v>
      </c>
      <c r="B3" s="6"/>
      <c r="C3" s="7"/>
      <c r="D3" s="7"/>
      <c r="E3" s="7"/>
      <c r="F3" s="7"/>
      <c r="G3" s="7"/>
      <c r="H3" s="7"/>
      <c r="I3" s="7"/>
    </row>
    <row r="4" spans="1:9" ht="15.75" thickBot="1" x14ac:dyDescent="0.3">
      <c r="A4" s="12"/>
      <c r="B4" s="12"/>
      <c r="C4" s="12"/>
      <c r="D4" s="15"/>
      <c r="E4" s="16"/>
      <c r="F4" s="16"/>
      <c r="G4" s="16"/>
      <c r="H4" s="17"/>
      <c r="I4" s="17"/>
    </row>
    <row r="5" spans="1:9" x14ac:dyDescent="0.25">
      <c r="A5" s="91"/>
      <c r="B5" s="92" t="s">
        <v>25</v>
      </c>
      <c r="C5" s="75">
        <v>996</v>
      </c>
      <c r="D5" s="93">
        <v>862</v>
      </c>
      <c r="E5" s="94">
        <f>D5*12</f>
        <v>10344</v>
      </c>
      <c r="F5" s="78">
        <f>D5*100/C5</f>
        <v>86.54618473895583</v>
      </c>
      <c r="G5" s="79">
        <f>E5+D5</f>
        <v>11206</v>
      </c>
      <c r="H5" s="77">
        <f>G5*0.2409</f>
        <v>2699.5254</v>
      </c>
      <c r="I5" s="80">
        <f>H5+G5</f>
        <v>13905.5254</v>
      </c>
    </row>
    <row r="6" spans="1:9" x14ac:dyDescent="0.25">
      <c r="A6" s="95" t="s">
        <v>24</v>
      </c>
      <c r="B6" s="69" t="s">
        <v>26</v>
      </c>
      <c r="C6" s="70">
        <v>1287</v>
      </c>
      <c r="D6" s="71">
        <v>1015</v>
      </c>
      <c r="E6" s="72">
        <f>D6*10</f>
        <v>10150</v>
      </c>
      <c r="F6" s="47">
        <f>D6*100/C6</f>
        <v>78.865578865578868</v>
      </c>
      <c r="G6" s="19">
        <f>E6+D6</f>
        <v>11165</v>
      </c>
      <c r="H6" s="9">
        <f>G6*0.2409</f>
        <v>2689.6485000000002</v>
      </c>
      <c r="I6" s="81">
        <f>H6+G6</f>
        <v>13854.648499999999</v>
      </c>
    </row>
    <row r="7" spans="1:9" ht="15.75" thickBot="1" x14ac:dyDescent="0.3">
      <c r="A7" s="96"/>
      <c r="B7" s="97" t="s">
        <v>17</v>
      </c>
      <c r="C7" s="98"/>
      <c r="D7" s="99">
        <f>D6-D5</f>
        <v>153</v>
      </c>
      <c r="E7" s="100">
        <f>D7*12</f>
        <v>1836</v>
      </c>
      <c r="F7" s="101"/>
      <c r="G7" s="88">
        <f t="shared" ref="G7" si="0">E7+D7</f>
        <v>1989</v>
      </c>
      <c r="H7" s="89">
        <f t="shared" ref="H7" si="1">G7*0.2409</f>
        <v>479.15010000000001</v>
      </c>
      <c r="I7" s="90">
        <f t="shared" ref="I7" si="2">H7+G7</f>
        <v>2468.1500999999998</v>
      </c>
    </row>
    <row r="8" spans="1:9" x14ac:dyDescent="0.25">
      <c r="A8" s="15"/>
      <c r="B8" s="51"/>
      <c r="C8" s="15"/>
      <c r="D8" s="51"/>
      <c r="E8" s="52"/>
      <c r="F8" s="16"/>
      <c r="G8" s="53"/>
      <c r="H8" s="17"/>
      <c r="I8" s="52"/>
    </row>
    <row r="9" spans="1:9" ht="15.75" thickBot="1" x14ac:dyDescent="0.3">
      <c r="A9" s="12"/>
      <c r="B9" s="12"/>
      <c r="C9" s="12"/>
      <c r="D9" s="12"/>
      <c r="E9" s="14"/>
      <c r="F9" s="14"/>
      <c r="G9" s="14"/>
      <c r="H9" s="14"/>
      <c r="I9" s="14"/>
    </row>
    <row r="10" spans="1:9" x14ac:dyDescent="0.25">
      <c r="A10" s="119" t="s">
        <v>8</v>
      </c>
      <c r="B10" s="74" t="s">
        <v>31</v>
      </c>
      <c r="C10" s="75">
        <v>940</v>
      </c>
      <c r="D10" s="76">
        <v>470</v>
      </c>
      <c r="E10" s="77">
        <f>D10*12</f>
        <v>5640</v>
      </c>
      <c r="F10" s="78">
        <f>D10*100/C10</f>
        <v>50</v>
      </c>
      <c r="G10" s="79">
        <f t="shared" ref="G10:G12" si="3">E10+D10</f>
        <v>6110</v>
      </c>
      <c r="H10" s="77">
        <f t="shared" ref="H10:H12" si="4">G10*0.2409</f>
        <v>1471.8990000000001</v>
      </c>
      <c r="I10" s="80">
        <f t="shared" ref="I10:I12" si="5">H10+G10</f>
        <v>7581.8990000000003</v>
      </c>
    </row>
    <row r="11" spans="1:9" x14ac:dyDescent="0.25">
      <c r="A11" s="123" t="s">
        <v>42</v>
      </c>
      <c r="B11" s="115" t="s">
        <v>41</v>
      </c>
      <c r="C11" s="13">
        <v>1382</v>
      </c>
      <c r="D11" s="44">
        <v>650</v>
      </c>
      <c r="E11" s="9">
        <f>D11*12</f>
        <v>7800</v>
      </c>
      <c r="F11" s="47">
        <f>D11*100/C11</f>
        <v>47.033285094066571</v>
      </c>
      <c r="G11" s="19">
        <f t="shared" si="3"/>
        <v>8450</v>
      </c>
      <c r="H11" s="9">
        <f t="shared" si="4"/>
        <v>2035.605</v>
      </c>
      <c r="I11" s="81">
        <f t="shared" si="5"/>
        <v>10485.605</v>
      </c>
    </row>
    <row r="12" spans="1:9" ht="15.75" thickBot="1" x14ac:dyDescent="0.3">
      <c r="A12" s="82"/>
      <c r="B12" s="83" t="s">
        <v>17</v>
      </c>
      <c r="C12" s="84"/>
      <c r="D12" s="85">
        <f>D11-D10</f>
        <v>180</v>
      </c>
      <c r="E12" s="86">
        <f>D12*10</f>
        <v>1800</v>
      </c>
      <c r="F12" s="87"/>
      <c r="G12" s="88">
        <f t="shared" si="3"/>
        <v>1980</v>
      </c>
      <c r="H12" s="89">
        <f t="shared" si="4"/>
        <v>476.98200000000003</v>
      </c>
      <c r="I12" s="90">
        <f t="shared" si="5"/>
        <v>2456.982</v>
      </c>
    </row>
    <row r="13" spans="1:9" x14ac:dyDescent="0.25">
      <c r="A13" s="25"/>
      <c r="B13" s="25"/>
      <c r="C13" s="16"/>
      <c r="D13" s="21"/>
      <c r="E13" s="17"/>
      <c r="F13" s="17"/>
      <c r="G13" s="22"/>
      <c r="H13" s="17"/>
      <c r="I13" s="17"/>
    </row>
    <row r="14" spans="1:9" ht="15.75" thickBot="1" x14ac:dyDescent="0.3">
      <c r="A14" s="25"/>
      <c r="B14" s="25"/>
      <c r="C14" s="16"/>
      <c r="D14" s="21"/>
      <c r="E14" s="17"/>
      <c r="F14" s="17"/>
      <c r="G14" s="22"/>
      <c r="H14" s="17"/>
      <c r="I14" s="17"/>
    </row>
    <row r="15" spans="1:9" ht="25.5" x14ac:dyDescent="0.25">
      <c r="A15" s="102"/>
      <c r="B15" s="103" t="s">
        <v>22</v>
      </c>
      <c r="C15" s="75">
        <v>1093</v>
      </c>
      <c r="D15" s="75">
        <v>1066</v>
      </c>
      <c r="E15" s="77">
        <f>D15*12</f>
        <v>12792</v>
      </c>
      <c r="F15" s="78">
        <f>D15*100/C15</f>
        <v>97.529734675205859</v>
      </c>
      <c r="G15" s="79">
        <f>E15+D15</f>
        <v>13858</v>
      </c>
      <c r="H15" s="77">
        <f>G15*0.2409</f>
        <v>3338.3922000000002</v>
      </c>
      <c r="I15" s="80">
        <f>H15+G15</f>
        <v>17196.392200000002</v>
      </c>
    </row>
    <row r="16" spans="1:9" x14ac:dyDescent="0.25">
      <c r="A16" s="104" t="s">
        <v>16</v>
      </c>
      <c r="B16" s="67" t="s">
        <v>21</v>
      </c>
      <c r="C16" s="65">
        <v>1093</v>
      </c>
      <c r="D16" s="65">
        <v>984</v>
      </c>
      <c r="E16" s="9">
        <f>D16*12</f>
        <v>11808</v>
      </c>
      <c r="F16" s="47">
        <f>D16*100/C16</f>
        <v>90.027447392497706</v>
      </c>
      <c r="G16" s="19">
        <f>E16+D16</f>
        <v>12792</v>
      </c>
      <c r="H16" s="9">
        <f>G16*0.2409</f>
        <v>3081.5927999999999</v>
      </c>
      <c r="I16" s="105">
        <f>H16+G16</f>
        <v>15873.5928</v>
      </c>
    </row>
    <row r="17" spans="1:13" x14ac:dyDescent="0.25">
      <c r="A17" s="104"/>
      <c r="B17" s="50" t="s">
        <v>17</v>
      </c>
      <c r="C17" s="13"/>
      <c r="D17" s="45">
        <f>D16-D15</f>
        <v>-82</v>
      </c>
      <c r="E17" s="48">
        <f t="shared" ref="E17" si="6">D17*12</f>
        <v>-984</v>
      </c>
      <c r="F17" s="13"/>
      <c r="G17" s="49">
        <f t="shared" ref="G17" si="7">E17+D17</f>
        <v>-1066</v>
      </c>
      <c r="H17" s="9">
        <f t="shared" ref="H17" si="8">G17*0.2409</f>
        <v>-256.79939999999999</v>
      </c>
      <c r="I17" s="106">
        <f t="shared" ref="I17" si="9">H17+G17</f>
        <v>-1322.7993999999999</v>
      </c>
    </row>
    <row r="18" spans="1:13" x14ac:dyDescent="0.25">
      <c r="A18" s="25"/>
      <c r="B18" s="46"/>
      <c r="C18" s="15"/>
      <c r="D18" s="15"/>
      <c r="E18" s="15"/>
      <c r="F18" s="15"/>
      <c r="G18" s="15"/>
      <c r="H18" s="15"/>
      <c r="I18" s="15"/>
    </row>
    <row r="19" spans="1:13" x14ac:dyDescent="0.25">
      <c r="A19" s="107"/>
      <c r="B19" s="64" t="s">
        <v>33</v>
      </c>
      <c r="C19" s="57">
        <v>899</v>
      </c>
      <c r="D19" s="57">
        <v>800</v>
      </c>
      <c r="E19" s="54">
        <f t="shared" ref="E19:E27" si="10">D19*12</f>
        <v>9600</v>
      </c>
      <c r="F19" s="62">
        <f>D19*100/C19</f>
        <v>88.987764182424911</v>
      </c>
      <c r="G19" s="49">
        <f t="shared" ref="G19:G24" si="11">E19+D19</f>
        <v>10400</v>
      </c>
      <c r="H19" s="54">
        <f t="shared" ref="H19:H24" si="12">G19*0.2409</f>
        <v>2505.36</v>
      </c>
      <c r="I19" s="54">
        <f t="shared" ref="I19:I24" si="13">H19+G19</f>
        <v>12905.36</v>
      </c>
    </row>
    <row r="20" spans="1:13" x14ac:dyDescent="0.25">
      <c r="A20" s="61" t="s">
        <v>9</v>
      </c>
      <c r="B20" s="194" t="s">
        <v>20</v>
      </c>
      <c r="C20" s="57">
        <v>1287</v>
      </c>
      <c r="D20" s="57">
        <v>1094</v>
      </c>
      <c r="E20" s="54">
        <f t="shared" si="10"/>
        <v>13128</v>
      </c>
      <c r="F20" s="62">
        <f>D20*100/C20</f>
        <v>85.003885003885003</v>
      </c>
      <c r="G20" s="49">
        <f t="shared" si="11"/>
        <v>14222</v>
      </c>
      <c r="H20" s="54">
        <f t="shared" si="12"/>
        <v>3426.0798</v>
      </c>
      <c r="I20" s="54">
        <f t="shared" si="13"/>
        <v>17648.0798</v>
      </c>
    </row>
    <row r="21" spans="1:13" x14ac:dyDescent="0.25">
      <c r="A21" s="108"/>
      <c r="B21" s="193" t="s">
        <v>17</v>
      </c>
      <c r="C21" s="63"/>
      <c r="D21" s="63">
        <f>D20-D19</f>
        <v>294</v>
      </c>
      <c r="E21" s="54">
        <f t="shared" si="10"/>
        <v>3528</v>
      </c>
      <c r="F21" s="57"/>
      <c r="G21" s="49">
        <f t="shared" si="11"/>
        <v>3822</v>
      </c>
      <c r="H21" s="54">
        <f t="shared" si="12"/>
        <v>920.71979999999996</v>
      </c>
      <c r="I21" s="48">
        <f t="shared" si="13"/>
        <v>4742.7197999999999</v>
      </c>
    </row>
    <row r="22" spans="1:13" x14ac:dyDescent="0.25">
      <c r="A22" s="61"/>
      <c r="B22" s="109" t="s">
        <v>40</v>
      </c>
      <c r="C22" s="57">
        <v>1382</v>
      </c>
      <c r="D22" s="57">
        <v>694</v>
      </c>
      <c r="E22" s="54">
        <f t="shared" si="10"/>
        <v>8328</v>
      </c>
      <c r="F22" s="62">
        <f>D22*100/C22</f>
        <v>50.217076700434156</v>
      </c>
      <c r="G22" s="49">
        <f t="shared" si="11"/>
        <v>9022</v>
      </c>
      <c r="H22" s="54">
        <f t="shared" si="12"/>
        <v>2173.3998000000001</v>
      </c>
      <c r="I22" s="54">
        <f t="shared" si="13"/>
        <v>11195.399799999999</v>
      </c>
    </row>
    <row r="23" spans="1:13" x14ac:dyDescent="0.25">
      <c r="A23" s="121"/>
      <c r="B23" s="116" t="s">
        <v>38</v>
      </c>
      <c r="C23" s="65">
        <v>1647</v>
      </c>
      <c r="D23" s="117">
        <v>1382</v>
      </c>
      <c r="E23" s="54">
        <f t="shared" si="10"/>
        <v>16584</v>
      </c>
      <c r="F23" s="62">
        <f>D23*100/C23</f>
        <v>83.910139647844559</v>
      </c>
      <c r="G23" s="49">
        <f t="shared" si="11"/>
        <v>17966</v>
      </c>
      <c r="H23" s="54">
        <f t="shared" si="12"/>
        <v>4328.0093999999999</v>
      </c>
      <c r="I23" s="54">
        <f t="shared" si="13"/>
        <v>22294.009399999999</v>
      </c>
    </row>
    <row r="24" spans="1:13" x14ac:dyDescent="0.25">
      <c r="A24" s="122"/>
      <c r="B24" s="50" t="s">
        <v>17</v>
      </c>
      <c r="C24" s="63"/>
      <c r="D24" s="57">
        <f>D23-D22</f>
        <v>688</v>
      </c>
      <c r="E24" s="54">
        <f t="shared" si="10"/>
        <v>8256</v>
      </c>
      <c r="F24" s="57"/>
      <c r="G24" s="49">
        <f t="shared" si="11"/>
        <v>8944</v>
      </c>
      <c r="H24" s="54">
        <f t="shared" si="12"/>
        <v>2154.6096000000002</v>
      </c>
      <c r="I24" s="48">
        <f t="shared" si="13"/>
        <v>11098.6096</v>
      </c>
    </row>
    <row r="25" spans="1:13" ht="15.75" thickBot="1" x14ac:dyDescent="0.3">
      <c r="A25" s="15"/>
      <c r="B25" s="15"/>
      <c r="C25" s="15"/>
      <c r="D25" s="15"/>
      <c r="E25" s="15"/>
      <c r="F25" s="15"/>
      <c r="G25" s="15"/>
      <c r="H25" s="15"/>
      <c r="I25" s="15"/>
    </row>
    <row r="26" spans="1:13" ht="15.75" thickBot="1" x14ac:dyDescent="0.3">
      <c r="A26" s="102" t="s">
        <v>10</v>
      </c>
      <c r="B26" s="110" t="s">
        <v>39</v>
      </c>
      <c r="C26" s="75">
        <v>996</v>
      </c>
      <c r="D26" s="111">
        <v>696</v>
      </c>
      <c r="E26" s="77">
        <f t="shared" si="10"/>
        <v>8352</v>
      </c>
      <c r="F26" s="78">
        <f>D26*100/C26</f>
        <v>69.879518072289159</v>
      </c>
      <c r="G26" s="79">
        <f t="shared" ref="G26:G27" si="14">E26+D26</f>
        <v>9048</v>
      </c>
      <c r="H26" s="77">
        <f t="shared" ref="H26:H27" si="15">G26*0.2409</f>
        <v>2179.6632</v>
      </c>
      <c r="I26" s="80">
        <f>H26+G26</f>
        <v>11227.663199999999</v>
      </c>
      <c r="M26" t="s">
        <v>23</v>
      </c>
    </row>
    <row r="27" spans="1:13" x14ac:dyDescent="0.25">
      <c r="A27" s="112"/>
      <c r="B27" s="68" t="s">
        <v>78</v>
      </c>
      <c r="C27" s="13">
        <v>1382</v>
      </c>
      <c r="D27" s="65">
        <v>879</v>
      </c>
      <c r="E27" s="9">
        <f t="shared" si="10"/>
        <v>10548</v>
      </c>
      <c r="F27" s="47">
        <f>D27*100/C27</f>
        <v>63.603473227206948</v>
      </c>
      <c r="G27" s="19">
        <f t="shared" si="14"/>
        <v>11427</v>
      </c>
      <c r="H27" s="9">
        <f t="shared" si="15"/>
        <v>2752.7642999999998</v>
      </c>
      <c r="I27" s="80">
        <f>H27+G27</f>
        <v>14179.764299999999</v>
      </c>
    </row>
    <row r="28" spans="1:13" ht="15.75" thickBot="1" x14ac:dyDescent="0.3">
      <c r="A28" s="113"/>
      <c r="B28" s="97" t="s">
        <v>17</v>
      </c>
      <c r="C28" s="84"/>
      <c r="D28" s="114">
        <f>D27-D26</f>
        <v>183</v>
      </c>
      <c r="E28" s="86">
        <f t="shared" ref="E28" si="16">D28*12</f>
        <v>2196</v>
      </c>
      <c r="F28" s="101"/>
      <c r="G28" s="88">
        <f t="shared" ref="G28" si="17">E28+D28</f>
        <v>2379</v>
      </c>
      <c r="H28" s="89">
        <f t="shared" ref="H28" si="18">G28*0.2409</f>
        <v>573.10109999999997</v>
      </c>
      <c r="I28" s="90">
        <f t="shared" ref="I28" si="19">H28+G28</f>
        <v>2952.1010999999999</v>
      </c>
      <c r="J28" s="66">
        <f>I28*4</f>
        <v>11808.404399999999</v>
      </c>
      <c r="K28" t="s">
        <v>34</v>
      </c>
    </row>
    <row r="29" spans="1:13" x14ac:dyDescent="0.25">
      <c r="A29" s="15"/>
      <c r="B29" s="35"/>
      <c r="C29" s="15"/>
      <c r="D29" s="35"/>
      <c r="E29" s="15"/>
      <c r="F29" s="15"/>
      <c r="G29" s="15"/>
      <c r="H29" s="15"/>
      <c r="I29" s="15"/>
    </row>
    <row r="30" spans="1:13" x14ac:dyDescent="0.25">
      <c r="A30" s="15"/>
      <c r="B30" s="15"/>
      <c r="C30" s="15"/>
      <c r="D30" s="15"/>
      <c r="E30" s="15"/>
      <c r="F30" s="15"/>
      <c r="G30" s="15"/>
      <c r="H30" s="15"/>
      <c r="I30" s="15"/>
    </row>
    <row r="31" spans="1:13" x14ac:dyDescent="0.25">
      <c r="A31" s="25"/>
      <c r="B31" s="16"/>
      <c r="C31" s="16"/>
      <c r="D31" s="16"/>
      <c r="E31" s="17"/>
      <c r="F31" s="17"/>
      <c r="G31" s="22"/>
      <c r="H31" s="17"/>
      <c r="I31" s="17"/>
    </row>
    <row r="32" spans="1:13" ht="15.75" x14ac:dyDescent="0.25">
      <c r="A32" s="15"/>
      <c r="B32" s="37"/>
      <c r="C32" s="16"/>
      <c r="D32" s="16"/>
      <c r="E32" s="15"/>
      <c r="F32" s="15"/>
      <c r="G32" s="15"/>
      <c r="H32" s="15"/>
      <c r="I32" s="15"/>
    </row>
    <row r="33" spans="1:9" x14ac:dyDescent="0.25">
      <c r="A33" s="25"/>
      <c r="B33" s="16"/>
      <c r="C33" s="16"/>
      <c r="D33" s="16"/>
      <c r="E33" s="17"/>
      <c r="F33" s="17"/>
      <c r="G33" s="22"/>
      <c r="H33" s="17"/>
      <c r="I33" s="17"/>
    </row>
    <row r="34" spans="1:9" x14ac:dyDescent="0.25">
      <c r="A34" s="15"/>
      <c r="B34" s="16"/>
      <c r="C34" s="16"/>
      <c r="D34" s="16"/>
      <c r="E34" s="15"/>
      <c r="F34" s="15"/>
      <c r="G34" s="15"/>
      <c r="H34" s="15"/>
      <c r="I34" s="15"/>
    </row>
    <row r="35" spans="1:9" x14ac:dyDescent="0.25">
      <c r="A35" s="25"/>
      <c r="B35" s="16"/>
      <c r="C35" s="16"/>
      <c r="D35" s="16"/>
      <c r="E35" s="17"/>
      <c r="F35" s="17"/>
      <c r="G35" s="22"/>
      <c r="H35" s="17"/>
      <c r="I35" s="17"/>
    </row>
    <row r="36" spans="1:9" x14ac:dyDescent="0.25">
      <c r="A36" s="15"/>
      <c r="B36" s="15"/>
      <c r="C36" s="15"/>
      <c r="D36" s="15"/>
      <c r="E36" s="15"/>
      <c r="F36" s="15"/>
      <c r="G36" s="15"/>
      <c r="H36" s="15"/>
      <c r="I36" s="36"/>
    </row>
    <row r="37" spans="1:9" x14ac:dyDescent="0.25">
      <c r="A37" s="25"/>
      <c r="B37" s="38"/>
      <c r="C37" s="15"/>
      <c r="D37" s="15"/>
      <c r="E37" s="15"/>
      <c r="F37" s="15"/>
      <c r="G37" s="15"/>
      <c r="H37" s="15"/>
      <c r="I37" s="39"/>
    </row>
    <row r="38" spans="1:9" x14ac:dyDescent="0.25">
      <c r="A38" s="25"/>
      <c r="B38" s="15"/>
      <c r="C38" s="15"/>
      <c r="D38" s="15"/>
      <c r="E38" s="15"/>
      <c r="F38" s="15"/>
      <c r="G38" s="15"/>
      <c r="H38" s="15"/>
      <c r="I38" s="40"/>
    </row>
    <row r="39" spans="1:9" x14ac:dyDescent="0.25">
      <c r="A39" s="15"/>
      <c r="B39" s="15"/>
      <c r="C39" s="15"/>
      <c r="D39" s="15"/>
      <c r="E39" s="15"/>
      <c r="F39" s="15"/>
      <c r="G39" s="15"/>
      <c r="H39" s="15"/>
      <c r="I39" s="39"/>
    </row>
    <row r="40" spans="1:9" x14ac:dyDescent="0.25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25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25">
      <c r="A42" s="41"/>
      <c r="B42" s="41"/>
      <c r="C42" s="41"/>
      <c r="D42" s="41"/>
      <c r="E42" s="41"/>
      <c r="F42" s="41"/>
      <c r="G42" s="41"/>
      <c r="H42" s="41"/>
      <c r="I42" s="41"/>
    </row>
    <row r="43" spans="1:9" x14ac:dyDescent="0.25">
      <c r="A43" s="41"/>
      <c r="B43" s="41"/>
      <c r="C43" s="41"/>
      <c r="D43" s="41"/>
      <c r="E43" s="41"/>
      <c r="F43" s="41"/>
      <c r="G43" s="41"/>
      <c r="H43" s="41"/>
      <c r="I43" s="41"/>
    </row>
    <row r="44" spans="1:9" x14ac:dyDescent="0.25">
      <c r="A44" s="41"/>
      <c r="B44" s="41"/>
      <c r="C44" s="41"/>
      <c r="D44" s="41"/>
      <c r="E44" s="41"/>
      <c r="F44" s="41"/>
      <c r="G44" s="41"/>
      <c r="H44" s="41"/>
      <c r="I44" s="41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 (2020(1)</vt:lpstr>
      <vt:lpstr>jauni</vt:lpstr>
      <vt:lpstr>izmaiņas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Jevgēnija Sviridenkova</cp:lastModifiedBy>
  <cp:lastPrinted>2019-12-05T13:02:29Z</cp:lastPrinted>
  <dcterms:created xsi:type="dcterms:W3CDTF">2017-12-14T14:38:06Z</dcterms:created>
  <dcterms:modified xsi:type="dcterms:W3CDTF">2019-12-05T13:02:34Z</dcterms:modified>
</cp:coreProperties>
</file>