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X:\DOMES_SEDES\AVIZEI un MAJAS LAPAI\2018.gads\09_SEPTEMBRIS\"/>
    </mc:Choice>
  </mc:AlternateContent>
  <xr:revisionPtr revIDLastSave="0" documentId="8_{E70A955F-DDF9-459B-AFBB-01CFCDC9F8CC}" xr6:coauthVersionLast="34" xr6:coauthVersionMax="34" xr10:uidLastSave="{00000000-0000-0000-0000-000000000000}"/>
  <bookViews>
    <workbookView xWindow="0" yWindow="0" windowWidth="28800" windowHeight="12225" activeTab="3" xr2:uid="{2D53929B-0019-4A94-AAAA-8A01FABBA0B4}"/>
  </bookViews>
  <sheets>
    <sheet name="Aktu_zale" sheetId="1" r:id="rId1"/>
    <sheet name="Sporta_zale" sheetId="2" r:id="rId2"/>
    <sheet name="Rotalu_nodarbibu_telpa" sheetId="3" r:id="rId3"/>
    <sheet name="Baseins" sheetId="4" r:id="rId4"/>
  </sheets>
  <externalReferences>
    <externalReference r:id="rId5"/>
  </externalReferences>
  <definedNames>
    <definedName name="_xlnm.Print_Area" localSheetId="0">Aktu_zale!$A$1:$Q$58</definedName>
    <definedName name="_xlnm.Print_Area" localSheetId="3">Baseins!$A$1:$R$58</definedName>
    <definedName name="_xlnm.Print_Area" localSheetId="2">Rotalu_nodarbibu_telpa!$A$1:$R$58</definedName>
    <definedName name="_xlnm.Print_Area" localSheetId="1">Sporta_zale!$A$1:$R$58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4" i="4" l="1"/>
  <c r="C83" i="4"/>
  <c r="C82" i="4"/>
  <c r="C81" i="4"/>
  <c r="C80" i="4"/>
  <c r="C79" i="4"/>
  <c r="C78" i="4"/>
  <c r="C77" i="4"/>
  <c r="C85" i="4" s="1"/>
  <c r="B52" i="4" s="1"/>
  <c r="A46" i="4" s="1"/>
  <c r="B10" i="4" s="1"/>
  <c r="C74" i="4"/>
  <c r="C75" i="4" s="1"/>
  <c r="B28" i="4" s="1"/>
  <c r="C71" i="4"/>
  <c r="C70" i="4"/>
  <c r="C69" i="4"/>
  <c r="C68" i="4"/>
  <c r="C67" i="4"/>
  <c r="C66" i="4"/>
  <c r="C65" i="4"/>
  <c r="C64" i="4"/>
  <c r="C72" i="4" s="1"/>
  <c r="B23" i="4" s="1"/>
  <c r="A14" i="4" s="1"/>
  <c r="C63" i="4"/>
  <c r="C62" i="4"/>
  <c r="C61" i="4"/>
  <c r="B34" i="4"/>
  <c r="B32" i="4"/>
  <c r="B30" i="4"/>
  <c r="A8" i="4"/>
  <c r="C84" i="3"/>
  <c r="C83" i="3"/>
  <c r="C82" i="3"/>
  <c r="C81" i="3"/>
  <c r="C80" i="3"/>
  <c r="C79" i="3"/>
  <c r="C78" i="3"/>
  <c r="C77" i="3"/>
  <c r="C85" i="3" s="1"/>
  <c r="B52" i="3" s="1"/>
  <c r="A46" i="3" s="1"/>
  <c r="B10" i="3" s="1"/>
  <c r="C74" i="3"/>
  <c r="C75" i="3" s="1"/>
  <c r="B28" i="3" s="1"/>
  <c r="C71" i="3"/>
  <c r="C70" i="3"/>
  <c r="C69" i="3"/>
  <c r="C68" i="3"/>
  <c r="C67" i="3"/>
  <c r="C66" i="3"/>
  <c r="C65" i="3"/>
  <c r="C64" i="3"/>
  <c r="C72" i="3" s="1"/>
  <c r="B23" i="3" s="1"/>
  <c r="A14" i="3" s="1"/>
  <c r="C63" i="3"/>
  <c r="C62" i="3"/>
  <c r="C61" i="3"/>
  <c r="B56" i="3"/>
  <c r="B34" i="3"/>
  <c r="B32" i="3"/>
  <c r="B30" i="3"/>
  <c r="A8" i="3"/>
  <c r="C88" i="2"/>
  <c r="C87" i="2"/>
  <c r="C86" i="2"/>
  <c r="C85" i="2"/>
  <c r="C84" i="2"/>
  <c r="C83" i="2"/>
  <c r="C82" i="2"/>
  <c r="C81" i="2"/>
  <c r="C89" i="2" s="1"/>
  <c r="B52" i="2" s="1"/>
  <c r="A46" i="2" s="1"/>
  <c r="B10" i="2" s="1"/>
  <c r="C78" i="2"/>
  <c r="C79" i="2" s="1"/>
  <c r="B28" i="2" s="1"/>
  <c r="C75" i="2"/>
  <c r="C74" i="2"/>
  <c r="C73" i="2"/>
  <c r="C72" i="2"/>
  <c r="C71" i="2"/>
  <c r="C70" i="2"/>
  <c r="C69" i="2"/>
  <c r="C68" i="2"/>
  <c r="C67" i="2"/>
  <c r="C66" i="2"/>
  <c r="C65" i="2"/>
  <c r="C64" i="2"/>
  <c r="C63" i="2"/>
  <c r="C62" i="2"/>
  <c r="C61" i="2"/>
  <c r="C76" i="2" s="1"/>
  <c r="B23" i="2" s="1"/>
  <c r="A14" i="2" s="1"/>
  <c r="B3" i="2" s="1"/>
  <c r="L3" i="2" s="1"/>
  <c r="B56" i="2"/>
  <c r="B34" i="2"/>
  <c r="B32" i="2"/>
  <c r="B30" i="2"/>
  <c r="A8" i="2"/>
  <c r="C84" i="1"/>
  <c r="C83" i="1"/>
  <c r="C82" i="1"/>
  <c r="C81" i="1"/>
  <c r="C80" i="1"/>
  <c r="C79" i="1"/>
  <c r="C78" i="1"/>
  <c r="C77" i="1"/>
  <c r="C85" i="1" s="1"/>
  <c r="B52" i="1" s="1"/>
  <c r="A46" i="1" s="1"/>
  <c r="B10" i="1" s="1"/>
  <c r="C75" i="1"/>
  <c r="C74" i="1"/>
  <c r="C71" i="1"/>
  <c r="C70" i="1"/>
  <c r="C69" i="1"/>
  <c r="C68" i="1"/>
  <c r="C67" i="1"/>
  <c r="C66" i="1"/>
  <c r="C65" i="1"/>
  <c r="C64" i="1"/>
  <c r="C63" i="1"/>
  <c r="C62" i="1"/>
  <c r="C61" i="1"/>
  <c r="C72" i="1" s="1"/>
  <c r="B23" i="1" s="1"/>
  <c r="A14" i="1" s="1"/>
  <c r="B34" i="1"/>
  <c r="B32" i="1"/>
  <c r="B30" i="1"/>
  <c r="B28" i="1"/>
  <c r="A8" i="1"/>
  <c r="B3" i="4" l="1"/>
  <c r="L3" i="4" s="1"/>
  <c r="B3" i="3"/>
  <c r="L3" i="3" s="1"/>
  <c r="L4" i="2"/>
  <c r="N4" i="2" s="1"/>
  <c r="N3" i="2"/>
  <c r="O3" i="2" s="1"/>
  <c r="B3" i="1"/>
  <c r="L3" i="1" s="1"/>
  <c r="N3" i="4" l="1"/>
  <c r="O3" i="4" s="1"/>
  <c r="O4" i="4" s="1"/>
  <c r="L4" i="4"/>
  <c r="N4" i="4" s="1"/>
  <c r="N3" i="3"/>
  <c r="O3" i="3" s="1"/>
  <c r="L4" i="3"/>
  <c r="N4" i="3" s="1"/>
  <c r="P3" i="2"/>
  <c r="P4" i="2" s="1"/>
  <c r="O4" i="2"/>
  <c r="L4" i="1"/>
  <c r="N4" i="1" s="1"/>
  <c r="N3" i="1"/>
  <c r="O3" i="1" s="1"/>
  <c r="O4" i="3" l="1"/>
  <c r="P3" i="3"/>
  <c r="P4" i="3" s="1"/>
  <c r="P3" i="1"/>
  <c r="O4" i="1"/>
  <c r="P4" i="1" s="1"/>
</calcChain>
</file>

<file path=xl/sharedStrings.xml><?xml version="1.0" encoding="utf-8"?>
<sst xmlns="http://schemas.openxmlformats.org/spreadsheetml/2006/main" count="361" uniqueCount="95">
  <si>
    <t>Nomas maksas noteikšanas metodika, ja nekustamo īpašumu iznomā publiskai personai, tās iestādei vai kapitālsabiedrībai publiskas funkcijas veikšanai</t>
  </si>
  <si>
    <t>Mēnesī</t>
  </si>
  <si>
    <t>Nedēļā</t>
  </si>
  <si>
    <t>Stundā (Ned. 40h)</t>
  </si>
  <si>
    <t>NM =</t>
  </si>
  <si>
    <t>((Tizm/NĪpl + Nizm) x IZNpl)+Zn (ja zeme pieder iznomātājam)</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</si>
  <si>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</si>
  <si>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</si>
  <si>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</si>
  <si>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</si>
  <si>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</si>
  <si>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</si>
  <si>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</si>
  <si>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</si>
  <si>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</si>
  <si>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</si>
  <si>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Zn  (ja zeme pieder iznomātājam)</t>
  </si>
  <si>
    <t>(Zemes kadastrālā vērtība*1,5%)/proporciju, bet ne mazāk kā 28 EUR/gadā)/12</t>
  </si>
  <si>
    <t>Tizm</t>
  </si>
  <si>
    <t>tā nekustamā īpašuma tiešās izmaksas gadā, kurā atrodas nomas objekts. Aprēķina saskaņā</t>
  </si>
  <si>
    <t>57. Tā nekustamā īpašuma tiešās izmaksas gadā, kurā atrodas iznomājamais objekts, aprēķina, izmantojot šādu formulu:</t>
  </si>
  <si>
    <t>Tizm = A + Baps + P + N + Apdr + Zn +  C+K/IznP,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</si>
  <si>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</si>
  <si>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</si>
  <si>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</si>
  <si>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</si>
  <si>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</si>
  <si>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</si>
  <si>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</si>
  <si>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Baps</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</si>
  <si>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</si>
  <si>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</si>
  <si>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</si>
  <si>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</si>
  <si>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teritorijas sanitārajā 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</si>
  <si>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</si>
  <si>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</si>
  <si>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</si>
  <si>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</si>
  <si>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</si>
  <si>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</si>
  <si>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</si>
  <si>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</si>
  <si>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</si>
  <si>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</si>
  <si>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</si>
  <si>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</si>
  <si>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</si>
  <si>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</si>
  <si>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</si>
  <si>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</si>
  <si>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</si>
  <si>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</si>
  <si>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</si>
  <si>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</si>
  <si>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</si>
  <si>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</si>
  <si>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</si>
  <si>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</si>
  <si>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</si>
  <si>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</si>
  <si>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</si>
  <si>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</si>
  <si>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EKK</t>
  </si>
  <si>
    <t>ūdens</t>
  </si>
  <si>
    <t>elektrība</t>
  </si>
  <si>
    <t>L&amp;T</t>
  </si>
  <si>
    <t>deratizācija utt.</t>
  </si>
  <si>
    <t xml:space="preserve">Ēku, būvju un telpu remonts. </t>
  </si>
  <si>
    <t>Iekārtu, inventāra uzturēšana un remonts</t>
  </si>
  <si>
    <t>Ēku, būvju un telpu uzturēšana, EPS</t>
  </si>
  <si>
    <t>Inženiertīklu uzturēšana, remonts</t>
  </si>
  <si>
    <t>Kurināmais</t>
  </si>
  <si>
    <t>Zāles, ķimikālijas, laboratorijas preces</t>
  </si>
  <si>
    <t>Kārtējā remonta un iestāžu un uzturēšanas materiāl</t>
  </si>
  <si>
    <t>Aiziet uz 21.rindu</t>
  </si>
  <si>
    <t>Apkopējas</t>
  </si>
  <si>
    <t>Aiziet uz 23.rindu</t>
  </si>
  <si>
    <t>Iestādes vadītāja</t>
  </si>
  <si>
    <t>Internets</t>
  </si>
  <si>
    <t>Telefons</t>
  </si>
  <si>
    <t>Darbinieku veselības pārbaude</t>
  </si>
  <si>
    <t>Biroja preces</t>
  </si>
  <si>
    <t>Inventārs</t>
  </si>
  <si>
    <t>Degviela</t>
  </si>
  <si>
    <t>Aiziet uz 41.rindu</t>
  </si>
  <si>
    <t>Amortizācija/gadā</t>
  </si>
  <si>
    <t xml:space="preserve">Stundā </t>
  </si>
  <si>
    <t xml:space="preserve">      2244</t>
  </si>
  <si>
    <t xml:space="preserve">      2249</t>
  </si>
  <si>
    <t xml:space="preserve">darbinieku skaitu un viņu darba laiku attiecīgā nekustamā īpašuma būvniecības, pirmsprojekta izpētes un projektēšanas procesā). Komponenti nepiemēro, ja ieguldījumi nomas </t>
  </si>
  <si>
    <t xml:space="preserve">objektā, ko iznomā publiskai personai vai tās iestādei, kapitālsabiedrībai vai privātpersonai publiskas funkcijas vai deleģēta valsts pārvaldes uzdevuma veikšanai, tiek finansēti no </t>
  </si>
  <si>
    <t>publiskas personas finanšu līdzekļiem, Eiropas Savienības struktūrfondu vai Kohēzijas fonda līdzekļiem vai citiem ārvalsts finanšu instrumentiem;</t>
  </si>
  <si>
    <t>Stundā</t>
  </si>
  <si>
    <t>Nomas maksas noteikšanas metodika, ja nekustamo īpašumu iznomā publiskai personai, tās iestādei vai kapitālsabiedrībai publiskas funkcijas veikšanai vai privāto tiesību subjektam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</si>
</sst>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15" x14ac:knownFonts="1">
    <font>
      <sz val="11"/>
      <color indexed="8"/>
      <name val="Calibri"/>
      <family val="2"/>
      <charset val="186"/>
    </font>
    <font>
      <sz val="11"/>
      <color indexed="8"/>
      <name val="Calibri"/>
      <family val="2"/>
      <charset val="186"/>
    </font>
    <font>
      <b/>
      <sz val="10"/>
      <color indexed="8"/>
      <name val="Verdana"/>
      <family val="2"/>
      <charset val="186"/>
    </font>
    <font>
      <b/>
      <sz val="11"/>
      <color indexed="8"/>
      <name val="Calibri"/>
      <family val="2"/>
      <charset val="186"/>
    </font>
    <font>
      <b/>
      <sz val="11"/>
      <color theme="3"/>
      <name val="Calibri"/>
      <family val="2"/>
      <charset val="186"/>
    </font>
    <font>
      <sz val="9"/>
      <color indexed="8"/>
      <name val="Verdana"/>
      <family val="2"/>
      <charset val="186"/>
    </font>
    <font>
      <sz val="11"/>
      <color theme="3"/>
      <name val="Calibri"/>
      <family val="2"/>
      <charset val="186"/>
    </font>
    <font>
      <sz val="11"/>
      <name val="Calibri"/>
      <family val="2"/>
      <charset val="186"/>
    </font>
    <font>
      <sz val="10"/>
      <color indexed="8"/>
      <name val="Calibri"/>
      <family val="2"/>
      <charset val="186"/>
    </font>
    <font>
      <sz val="10"/>
      <name val="Arial"/>
      <family val="2"/>
      <charset val="186"/>
    </font>
    <font>
      <b/>
      <sz val="10"/>
      <name val="Arial"/>
      <family val="2"/>
      <charset val="186"/>
    </font>
    <font>
      <sz val="11"/>
      <color theme="5"/>
      <name val="Calibri"/>
      <family val="2"/>
      <charset val="186"/>
    </font>
    <font>
      <sz val="10"/>
      <color theme="5"/>
      <name val="Calibri"/>
      <family val="2"/>
      <charset val="186"/>
    </font>
    <font>
      <b/>
      <sz val="11"/>
      <color indexed="8"/>
      <name val="Calibri"/>
      <family val="2"/>
    </font>
    <font>
      <sz val="11"/>
      <color rgb="FFFF0000"/>
      <name val="Calibri"/>
      <family val="2"/>
      <charset val="186"/>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s>
  <borders count="3">
    <border>
      <left/>
      <right/>
      <top/>
      <bottom/>
      <diagonal/>
    </border>
    <border>
      <left/>
      <right/>
      <top/>
      <bottom style="medium">
        <color auto="1"/>
      </bottom>
      <diagonal/>
    </border>
    <border>
      <left/>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xf numFmtId="0" fontId="0" fillId="0" borderId="0" xfId="0" applyFill="1"/>
    <xf numFmtId="0" fontId="3" fillId="0" borderId="0" xfId="0" applyFont="1"/>
    <xf numFmtId="0" fontId="4" fillId="0" borderId="0" xfId="0" applyFont="1"/>
    <xf numFmtId="164" fontId="1" fillId="2" borderId="0" xfId="1" applyNumberFormat="1" applyFont="1" applyFill="1"/>
    <xf numFmtId="0" fontId="5" fillId="0" borderId="0" xfId="0" applyFont="1" applyFill="1" applyAlignment="1">
      <alignment horizontal="right" vertical="center" indent="1"/>
    </xf>
    <xf numFmtId="0" fontId="5" fillId="0" borderId="1" xfId="0" applyFont="1" applyFill="1" applyBorder="1" applyAlignment="1">
      <alignment horizontal="left" vertical="center"/>
    </xf>
    <xf numFmtId="0" fontId="0" fillId="0" borderId="0" xfId="0" applyAlignment="1">
      <alignment horizontal="right"/>
    </xf>
    <xf numFmtId="43" fontId="1" fillId="3" borderId="0" xfId="1" applyFont="1" applyFill="1"/>
    <xf numFmtId="43" fontId="1" fillId="0" borderId="0" xfId="1" applyNumberFormat="1" applyFont="1"/>
    <xf numFmtId="43" fontId="6" fillId="0" borderId="0" xfId="1" applyNumberFormat="1" applyFont="1"/>
    <xf numFmtId="43" fontId="0" fillId="0" borderId="0" xfId="0" applyNumberFormat="1"/>
    <xf numFmtId="0" fontId="6" fillId="0" borderId="0" xfId="0" applyFont="1"/>
    <xf numFmtId="43" fontId="0" fillId="3" borderId="0" xfId="0" applyNumberFormat="1" applyFill="1"/>
    <xf numFmtId="164" fontId="7" fillId="4" borderId="0" xfId="1" applyNumberFormat="1" applyFont="1" applyFill="1"/>
    <xf numFmtId="0" fontId="5" fillId="0" borderId="0" xfId="0" applyFont="1" applyAlignment="1">
      <alignment vertical="center"/>
    </xf>
    <xf numFmtId="164" fontId="1" fillId="0" borderId="0" xfId="1" applyNumberFormat="1" applyFont="1"/>
    <xf numFmtId="9" fontId="1" fillId="0" borderId="0" xfId="2" applyFont="1"/>
    <xf numFmtId="164" fontId="1" fillId="4" borderId="0" xfId="1" applyNumberFormat="1" applyFont="1" applyFill="1"/>
    <xf numFmtId="0" fontId="5" fillId="0" borderId="0" xfId="0" applyFont="1" applyAlignment="1"/>
    <xf numFmtId="165" fontId="1" fillId="5" borderId="0" xfId="1" applyNumberFormat="1" applyFont="1" applyFill="1"/>
    <xf numFmtId="0" fontId="0" fillId="0" borderId="0" xfId="0" applyAlignment="1">
      <alignment wrapText="1"/>
    </xf>
    <xf numFmtId="0" fontId="0" fillId="0" borderId="0" xfId="0" applyAlignment="1"/>
    <xf numFmtId="0" fontId="0" fillId="0" borderId="0" xfId="0" applyAlignment="1">
      <alignment vertical="center"/>
    </xf>
    <xf numFmtId="0" fontId="5" fillId="0" borderId="0" xfId="0" applyFont="1" applyAlignment="1">
      <alignment horizontal="left" vertical="center"/>
    </xf>
    <xf numFmtId="0" fontId="0" fillId="0" borderId="0" xfId="0" applyFill="1" applyAlignment="1">
      <alignment vertical="center"/>
    </xf>
    <xf numFmtId="0" fontId="5" fillId="0" borderId="0" xfId="0" applyFont="1" applyAlignment="1">
      <alignment horizontal="left" vertical="center" indent="1"/>
    </xf>
    <xf numFmtId="0" fontId="0" fillId="0" borderId="0" xfId="0" applyAlignment="1">
      <alignment horizontal="left" wrapText="1"/>
    </xf>
    <xf numFmtId="43" fontId="0" fillId="4" borderId="0" xfId="1" applyFont="1" applyFill="1"/>
    <xf numFmtId="0" fontId="5" fillId="0" borderId="0" xfId="0" applyFont="1"/>
    <xf numFmtId="164" fontId="0" fillId="4" borderId="0" xfId="1" applyNumberFormat="1" applyFont="1" applyFill="1"/>
    <xf numFmtId="0" fontId="5" fillId="0" borderId="0" xfId="0" applyFont="1" applyFill="1" applyAlignment="1">
      <alignment horizontal="left" vertical="center" wrapText="1"/>
    </xf>
    <xf numFmtId="164" fontId="0" fillId="4" borderId="0" xfId="0" applyNumberFormat="1" applyFill="1"/>
    <xf numFmtId="0" fontId="8" fillId="0" borderId="0" xfId="0" applyFont="1"/>
    <xf numFmtId="0" fontId="3" fillId="0" borderId="0" xfId="0" applyFont="1" applyAlignment="1">
      <alignment horizontal="right"/>
    </xf>
    <xf numFmtId="0" fontId="9" fillId="0" borderId="0" xfId="0" applyFont="1" applyAlignment="1">
      <alignment horizontal="left"/>
    </xf>
    <xf numFmtId="0" fontId="9" fillId="0" borderId="0" xfId="0" applyFont="1"/>
    <xf numFmtId="0" fontId="8" fillId="0" borderId="0" xfId="0" applyFont="1" applyAlignment="1">
      <alignment horizontal="left"/>
    </xf>
    <xf numFmtId="164" fontId="9" fillId="0" borderId="0" xfId="1" applyNumberFormat="1" applyFont="1" applyAlignment="1">
      <alignment horizontal="left"/>
    </xf>
    <xf numFmtId="0" fontId="0" fillId="6" borderId="0" xfId="0" applyFill="1"/>
    <xf numFmtId="164" fontId="9" fillId="6" borderId="0" xfId="1" applyNumberFormat="1" applyFont="1" applyFill="1" applyAlignment="1">
      <alignment horizontal="left"/>
    </xf>
    <xf numFmtId="0" fontId="8" fillId="6" borderId="0" xfId="0" applyFont="1" applyFill="1"/>
    <xf numFmtId="0" fontId="0" fillId="7" borderId="0" xfId="0" applyFill="1"/>
    <xf numFmtId="164" fontId="10" fillId="7" borderId="0" xfId="1" applyNumberFormat="1" applyFont="1" applyFill="1" applyAlignment="1">
      <alignment horizontal="left"/>
    </xf>
    <xf numFmtId="0" fontId="0" fillId="0" borderId="0" xfId="0" applyAlignment="1">
      <alignment horizontal="left"/>
    </xf>
    <xf numFmtId="164" fontId="11" fillId="0" borderId="0" xfId="1" applyNumberFormat="1" applyFont="1" applyAlignment="1">
      <alignment horizontal="left"/>
    </xf>
    <xf numFmtId="0" fontId="12" fillId="0" borderId="0" xfId="0" applyFont="1" applyAlignment="1">
      <alignment horizontal="left"/>
    </xf>
    <xf numFmtId="164" fontId="7" fillId="0" borderId="0" xfId="1" applyNumberFormat="1" applyFont="1" applyAlignment="1">
      <alignment horizontal="left"/>
    </xf>
    <xf numFmtId="0" fontId="13" fillId="0" borderId="0" xfId="0" applyFont="1"/>
    <xf numFmtId="0" fontId="5" fillId="0" borderId="0" xfId="0" applyFont="1" applyFill="1" applyBorder="1" applyAlignment="1">
      <alignment horizontal="left" vertical="center"/>
    </xf>
    <xf numFmtId="43" fontId="14" fillId="0" borderId="0" xfId="1" applyNumberFormat="1" applyFont="1"/>
    <xf numFmtId="43" fontId="6" fillId="0" borderId="0" xfId="0" applyNumberFormat="1" applyFont="1"/>
    <xf numFmtId="0" fontId="5" fillId="0" borderId="0" xfId="0" applyFont="1" applyFill="1" applyAlignment="1">
      <alignment horizontal="center" vertical="center"/>
    </xf>
    <xf numFmtId="0" fontId="0" fillId="0" borderId="0" xfId="0" applyAlignment="1">
      <alignment horizontal="left" wrapText="1"/>
    </xf>
    <xf numFmtId="0" fontId="5" fillId="0" borderId="0" xfId="0" applyFont="1" applyFill="1" applyAlignment="1">
      <alignment horizontal="left" vertical="center" indent="1"/>
    </xf>
    <xf numFmtId="0" fontId="5" fillId="0" borderId="2" xfId="0" applyFont="1" applyFill="1" applyBorder="1" applyAlignment="1">
      <alignment horizontal="center" vertical="center"/>
    </xf>
    <xf numFmtId="0" fontId="8" fillId="0" borderId="0" xfId="0" applyFont="1" applyAlignment="1">
      <alignment horizontal="left"/>
    </xf>
    <xf numFmtId="0" fontId="0" fillId="0" borderId="0" xfId="0" applyAlignment="1">
      <alignment horizontal="center" wrapText="1"/>
    </xf>
    <xf numFmtId="0" fontId="5"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4D9F84BF-1CDA-4990-B918-3A828425BE60}"/>
            </a:ext>
          </a:extLst>
        </xdr:cNvPr>
        <xdr:cNvSpPr/>
      </xdr:nvSpPr>
      <xdr:spPr>
        <a:xfrm>
          <a:off x="723900" y="396240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B4F3DC2B-5AA5-4450-8444-AAF30577BA29}"/>
            </a:ext>
          </a:extLst>
        </xdr:cNvPr>
        <xdr:cNvSpPr/>
      </xdr:nvSpPr>
      <xdr:spPr>
        <a:xfrm>
          <a:off x="723900" y="396240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54E643B2-D3BF-479A-9DF6-890777DCB866}"/>
            </a:ext>
          </a:extLst>
        </xdr:cNvPr>
        <xdr:cNvSpPr/>
      </xdr:nvSpPr>
      <xdr:spPr>
        <a:xfrm>
          <a:off x="723900" y="396240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2CC64F58-52EB-488D-AB27-5CBC0F85EB74}"/>
            </a:ext>
          </a:extLst>
        </xdr:cNvPr>
        <xdr:cNvSpPr/>
      </xdr:nvSpPr>
      <xdr:spPr>
        <a:xfrm>
          <a:off x="723900" y="396240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adazi.namejs.lv/Users/Sarmite/Desktop/2010/Nomas_maksas/2018/AKT_Nomas_maksa_0920_uz_30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kopojums_KPII_noma"/>
      <sheetName val="Aktu_zale"/>
      <sheetName val="Sporta_zale"/>
      <sheetName val="Rotalu_nodarbibu_telpa"/>
      <sheetName val="Baseins"/>
      <sheetName val="Ednica"/>
      <sheetName val="Tame_2017_2018"/>
    </sheetNames>
    <sheetDataSet>
      <sheetData sheetId="0"/>
      <sheetData sheetId="1"/>
      <sheetData sheetId="2"/>
      <sheetData sheetId="3"/>
      <sheetData sheetId="4"/>
      <sheetData sheetId="5"/>
      <sheetData sheetId="6">
        <row r="50">
          <cell r="C50">
            <v>129.94</v>
          </cell>
        </row>
        <row r="51">
          <cell r="C51">
            <v>2841.56</v>
          </cell>
        </row>
        <row r="53">
          <cell r="C53">
            <v>4229.2700000000004</v>
          </cell>
        </row>
        <row r="54">
          <cell r="C54">
            <v>20297.22</v>
          </cell>
        </row>
        <row r="55">
          <cell r="C55">
            <v>274.74</v>
          </cell>
        </row>
        <row r="58">
          <cell r="C58">
            <v>973.54</v>
          </cell>
        </row>
        <row r="59">
          <cell r="C59">
            <v>1064.1500000000001</v>
          </cell>
        </row>
        <row r="61">
          <cell r="C61">
            <v>11212.91</v>
          </cell>
        </row>
        <row r="62">
          <cell r="C62">
            <v>3678.83</v>
          </cell>
        </row>
        <row r="63">
          <cell r="C63">
            <v>4893.78</v>
          </cell>
        </row>
        <row r="64">
          <cell r="C64">
            <v>329</v>
          </cell>
        </row>
        <row r="65">
          <cell r="C65">
            <v>2109.29</v>
          </cell>
        </row>
        <row r="70">
          <cell r="C70">
            <v>1099.02</v>
          </cell>
        </row>
        <row r="71">
          <cell r="C71">
            <v>6368.63</v>
          </cell>
        </row>
        <row r="73">
          <cell r="C73">
            <v>23579.87</v>
          </cell>
        </row>
        <row r="74">
          <cell r="C74">
            <v>93.759999999999991</v>
          </cell>
        </row>
        <row r="76">
          <cell r="C76">
            <v>127.08000000000001</v>
          </cell>
        </row>
        <row r="77">
          <cell r="C77">
            <v>4117.99</v>
          </cell>
        </row>
        <row r="78">
          <cell r="B78" t="str">
            <v xml:space="preserve">    2370</v>
          </cell>
        </row>
        <row r="79">
          <cell r="C79">
            <v>1261.6500000000001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12B7A-4A90-4774-92BE-C94921EDA4DC}">
  <sheetPr>
    <tabColor rgb="FF92D050"/>
  </sheetPr>
  <dimension ref="A1:R88"/>
  <sheetViews>
    <sheetView zoomScaleNormal="100" workbookViewId="0"/>
  </sheetViews>
  <sheetFormatPr defaultRowHeight="15" x14ac:dyDescent="0.25"/>
  <cols>
    <col min="1" max="1" width="14.85546875" customWidth="1"/>
    <col min="2" max="2" width="13" bestFit="1" customWidth="1"/>
    <col min="3" max="3" width="17.7109375" customWidth="1"/>
    <col min="4" max="4" width="26.7109375" customWidth="1"/>
    <col min="7" max="7" width="12" customWidth="1"/>
    <col min="11" max="11" width="13" customWidth="1"/>
    <col min="12" max="12" width="9.42578125" bestFit="1" customWidth="1"/>
    <col min="13" max="13" width="9.28515625" bestFit="1" customWidth="1"/>
    <col min="14" max="14" width="11.140625" bestFit="1" customWidth="1"/>
    <col min="15" max="15" width="9.42578125" bestFit="1" customWidth="1"/>
    <col min="16" max="16" width="9.28515625" bestFit="1" customWidth="1"/>
    <col min="17" max="17" width="13.140625" customWidth="1"/>
  </cols>
  <sheetData>
    <row r="1" spans="1:18" x14ac:dyDescent="0.25">
      <c r="A1" s="1" t="s">
        <v>94</v>
      </c>
    </row>
    <row r="2" spans="1:18" x14ac:dyDescent="0.25">
      <c r="C2" s="2"/>
      <c r="D2" s="2"/>
      <c r="E2" s="2"/>
      <c r="N2" s="3" t="s">
        <v>1</v>
      </c>
      <c r="O2" s="4" t="s">
        <v>2</v>
      </c>
      <c r="P2" t="s">
        <v>3</v>
      </c>
    </row>
    <row r="3" spans="1:18" ht="15.75" thickBot="1" x14ac:dyDescent="0.3">
      <c r="B3" s="5">
        <f>(((A14/B6+B10)*B8)+B12)/12</f>
        <v>1030.4937866239391</v>
      </c>
      <c r="C3" s="6" t="s">
        <v>4</v>
      </c>
      <c r="D3" s="7" t="s">
        <v>5</v>
      </c>
      <c r="E3" s="7"/>
      <c r="F3" s="7"/>
      <c r="G3" s="7"/>
      <c r="H3" s="55" t="s">
        <v>6</v>
      </c>
      <c r="K3" s="8" t="s">
        <v>7</v>
      </c>
      <c r="L3" s="9">
        <f>B3/B8</f>
        <v>4.2582387877022274</v>
      </c>
      <c r="N3" s="10">
        <f>L3*B8</f>
        <v>1030.4937866239391</v>
      </c>
      <c r="O3" s="11">
        <f>N3/4</f>
        <v>257.62344665598476</v>
      </c>
      <c r="P3" s="12">
        <f>O3/40</f>
        <v>6.4405861663996191</v>
      </c>
      <c r="R3" s="13"/>
    </row>
    <row r="4" spans="1:18" x14ac:dyDescent="0.25">
      <c r="B4" s="8" t="s">
        <v>8</v>
      </c>
      <c r="C4" s="6"/>
      <c r="D4" s="56">
        <v>12</v>
      </c>
      <c r="E4" s="56"/>
      <c r="F4" s="56"/>
      <c r="G4" s="56"/>
      <c r="H4" s="55"/>
      <c r="K4" s="8" t="s">
        <v>9</v>
      </c>
      <c r="L4" s="14">
        <f>L3*1.21</f>
        <v>5.1524689331196951</v>
      </c>
      <c r="N4" s="10">
        <f>L4*B8</f>
        <v>1246.8974818149661</v>
      </c>
      <c r="O4" s="11">
        <f>O3*1.21</f>
        <v>311.72437045374153</v>
      </c>
      <c r="P4" s="12">
        <f>O4/40</f>
        <v>7.7931092613435382</v>
      </c>
      <c r="R4" s="13"/>
    </row>
    <row r="5" spans="1:18" x14ac:dyDescent="0.25">
      <c r="C5" s="2"/>
      <c r="D5" s="2"/>
      <c r="E5" s="2"/>
      <c r="K5" s="12"/>
      <c r="O5" s="13"/>
    </row>
    <row r="6" spans="1:18" x14ac:dyDescent="0.25">
      <c r="B6" s="15">
        <v>2845.93</v>
      </c>
      <c r="C6" t="s">
        <v>10</v>
      </c>
      <c r="D6" s="16" t="s">
        <v>11</v>
      </c>
      <c r="O6" s="13"/>
    </row>
    <row r="7" spans="1:18" ht="4.5" customHeight="1" x14ac:dyDescent="0.25">
      <c r="B7" s="17"/>
      <c r="D7" s="16"/>
      <c r="O7" s="13"/>
    </row>
    <row r="8" spans="1:18" x14ac:dyDescent="0.25">
      <c r="A8" s="18">
        <f>B8/B6</f>
        <v>8.5033714813786715E-2</v>
      </c>
      <c r="B8" s="19">
        <v>242</v>
      </c>
      <c r="C8" t="s">
        <v>12</v>
      </c>
      <c r="D8" s="20" t="s">
        <v>13</v>
      </c>
      <c r="E8" s="20"/>
      <c r="L8" s="12"/>
    </row>
    <row r="9" spans="1:18" ht="5.25" customHeight="1" x14ac:dyDescent="0.25">
      <c r="B9" s="17"/>
      <c r="D9" s="16"/>
    </row>
    <row r="10" spans="1:18" x14ac:dyDescent="0.25">
      <c r="B10" s="19">
        <f>A46</f>
        <v>16.345482214952579</v>
      </c>
      <c r="C10" t="s">
        <v>14</v>
      </c>
      <c r="D10" s="20" t="s">
        <v>15</v>
      </c>
    </row>
    <row r="11" spans="1:18" ht="7.5" customHeight="1" x14ac:dyDescent="0.25">
      <c r="C11" s="20"/>
    </row>
    <row r="12" spans="1:18" ht="32.25" customHeight="1" x14ac:dyDescent="0.25">
      <c r="B12" s="21">
        <v>28</v>
      </c>
      <c r="C12" s="22" t="s">
        <v>16</v>
      </c>
      <c r="D12" s="23" t="s">
        <v>17</v>
      </c>
    </row>
    <row r="13" spans="1:18" ht="6.75" customHeight="1" x14ac:dyDescent="0.25">
      <c r="C13" s="20"/>
    </row>
    <row r="14" spans="1:18" x14ac:dyDescent="0.25">
      <c r="A14" s="19">
        <f>B23+B28+B30+B32+B34+B35+B36+B37/B43</f>
        <v>98576.414799999999</v>
      </c>
      <c r="B14" t="s">
        <v>18</v>
      </c>
      <c r="C14" t="s">
        <v>19</v>
      </c>
    </row>
    <row r="16" spans="1:18" x14ac:dyDescent="0.25">
      <c r="D16" s="16" t="s">
        <v>20</v>
      </c>
    </row>
    <row r="17" spans="1:18" x14ac:dyDescent="0.25">
      <c r="D17" s="24"/>
    </row>
    <row r="18" spans="1:18" x14ac:dyDescent="0.25">
      <c r="D18" s="25" t="s">
        <v>21</v>
      </c>
    </row>
    <row r="19" spans="1:18" x14ac:dyDescent="0.25">
      <c r="D19" s="26"/>
    </row>
    <row r="20" spans="1:18" x14ac:dyDescent="0.25">
      <c r="D20" s="27" t="s">
        <v>22</v>
      </c>
    </row>
    <row r="23" spans="1:18" ht="15" customHeight="1" x14ac:dyDescent="0.25">
      <c r="B23" s="19">
        <f>C72</f>
        <v>66614.802000000011</v>
      </c>
      <c r="C23" t="s">
        <v>23</v>
      </c>
      <c r="D23" s="54" t="s">
        <v>24</v>
      </c>
      <c r="E23" s="54"/>
      <c r="F23" s="54"/>
      <c r="G23" s="54"/>
      <c r="H23" s="54"/>
      <c r="I23" s="54"/>
      <c r="J23" s="54"/>
      <c r="K23" s="54"/>
      <c r="L23" s="54"/>
      <c r="M23" s="54"/>
      <c r="N23" s="54"/>
      <c r="O23" s="54"/>
      <c r="P23" s="54"/>
      <c r="Q23" s="54"/>
      <c r="R23" s="54"/>
    </row>
    <row r="24" spans="1:18" ht="15" customHeight="1" x14ac:dyDescent="0.25">
      <c r="B24" s="19"/>
      <c r="D24" s="54" t="s">
        <v>25</v>
      </c>
      <c r="E24" s="54"/>
      <c r="F24" s="54"/>
      <c r="G24" s="54"/>
      <c r="H24" s="54"/>
      <c r="I24" s="54"/>
      <c r="J24" s="54"/>
      <c r="K24" s="54"/>
      <c r="L24" s="54"/>
      <c r="M24" s="54"/>
      <c r="N24" s="54"/>
      <c r="O24" s="54"/>
      <c r="P24" s="54"/>
      <c r="Q24" s="54"/>
      <c r="R24" s="54"/>
    </row>
    <row r="25" spans="1:18" ht="15" customHeight="1" x14ac:dyDescent="0.25">
      <c r="A25" s="3"/>
      <c r="B25" s="19"/>
      <c r="D25" s="54" t="s">
        <v>26</v>
      </c>
      <c r="E25" s="54"/>
      <c r="F25" s="54"/>
      <c r="G25" s="54"/>
      <c r="H25" s="54"/>
      <c r="I25" s="54"/>
      <c r="J25" s="54"/>
      <c r="K25" s="54"/>
      <c r="L25" s="54"/>
      <c r="M25" s="54"/>
      <c r="N25" s="54"/>
      <c r="O25" s="54"/>
      <c r="P25" s="54"/>
      <c r="Q25" s="54"/>
      <c r="R25" s="54"/>
    </row>
    <row r="26" spans="1:18" ht="15" customHeight="1" x14ac:dyDescent="0.25">
      <c r="A26" s="3" t="s">
        <v>23</v>
      </c>
      <c r="B26" s="19"/>
      <c r="D26" s="54" t="s">
        <v>27</v>
      </c>
      <c r="E26" s="54"/>
      <c r="F26" s="54"/>
      <c r="G26" s="54"/>
      <c r="H26" s="54"/>
      <c r="I26" s="54"/>
      <c r="J26" s="54"/>
      <c r="K26" s="54"/>
      <c r="L26" s="54"/>
      <c r="M26" s="54"/>
      <c r="N26" s="54"/>
      <c r="O26" s="54"/>
      <c r="P26" s="54"/>
      <c r="Q26" s="54"/>
      <c r="R26" s="54"/>
    </row>
    <row r="27" spans="1:18" ht="15" customHeight="1" x14ac:dyDescent="0.25">
      <c r="B27" s="17"/>
      <c r="D27" s="54" t="s">
        <v>28</v>
      </c>
      <c r="E27" s="54"/>
      <c r="F27" s="54"/>
      <c r="G27" s="54"/>
      <c r="H27" s="54"/>
      <c r="I27" s="54"/>
      <c r="J27" s="54"/>
      <c r="K27" s="54"/>
      <c r="L27" s="54"/>
      <c r="M27" s="54"/>
      <c r="N27" s="54"/>
      <c r="O27" s="54"/>
      <c r="P27" s="54"/>
      <c r="Q27" s="54"/>
      <c r="R27" s="54"/>
    </row>
    <row r="28" spans="1:18" x14ac:dyDescent="0.25">
      <c r="B28" s="19">
        <f>C75</f>
        <v>14980.144799999998</v>
      </c>
      <c r="C28" t="s">
        <v>29</v>
      </c>
      <c r="D28" s="54" t="s">
        <v>30</v>
      </c>
      <c r="E28" s="54"/>
      <c r="F28" s="54"/>
      <c r="G28" s="54"/>
      <c r="H28" s="54"/>
      <c r="I28" s="54"/>
      <c r="J28" s="54"/>
      <c r="K28" s="54"/>
      <c r="L28" s="54"/>
      <c r="M28" s="54"/>
      <c r="N28" s="54"/>
      <c r="O28" s="54"/>
      <c r="P28" s="54"/>
      <c r="Q28" s="54"/>
      <c r="R28" s="54"/>
    </row>
    <row r="29" spans="1:18" x14ac:dyDescent="0.25">
      <c r="B29" s="17"/>
      <c r="D29" t="s">
        <v>31</v>
      </c>
    </row>
    <row r="30" spans="1:18" x14ac:dyDescent="0.25">
      <c r="B30" s="19">
        <f>C88</f>
        <v>7682.14</v>
      </c>
      <c r="C30" t="s">
        <v>32</v>
      </c>
      <c r="D30" t="s">
        <v>33</v>
      </c>
    </row>
    <row r="31" spans="1:18" x14ac:dyDescent="0.25">
      <c r="B31" s="17"/>
      <c r="D31" t="s">
        <v>34</v>
      </c>
    </row>
    <row r="32" spans="1:18" x14ac:dyDescent="0.25">
      <c r="B32" s="19">
        <f>[1]Tame_2017_2018!C61*0.8</f>
        <v>8970.3279999999995</v>
      </c>
      <c r="C32" t="s">
        <v>35</v>
      </c>
      <c r="D32" t="s">
        <v>36</v>
      </c>
    </row>
    <row r="33" spans="1:18" x14ac:dyDescent="0.25">
      <c r="B33" s="17"/>
      <c r="D33" t="s">
        <v>37</v>
      </c>
    </row>
    <row r="34" spans="1:18" x14ac:dyDescent="0.25">
      <c r="A34" s="3" t="s">
        <v>23</v>
      </c>
      <c r="B34" s="19">
        <f>[1]Tame_2017_2018!C64</f>
        <v>329</v>
      </c>
      <c r="C34" t="s">
        <v>38</v>
      </c>
      <c r="D34" t="s">
        <v>39</v>
      </c>
    </row>
    <row r="35" spans="1:18" ht="30" x14ac:dyDescent="0.25">
      <c r="B35" s="19">
        <v>0</v>
      </c>
      <c r="C35" s="22" t="s">
        <v>40</v>
      </c>
      <c r="D35" t="s">
        <v>41</v>
      </c>
    </row>
    <row r="36" spans="1:18" x14ac:dyDescent="0.25">
      <c r="B36" s="19"/>
      <c r="C36" t="s">
        <v>42</v>
      </c>
      <c r="D36" t="s">
        <v>43</v>
      </c>
    </row>
    <row r="37" spans="1:18" x14ac:dyDescent="0.25">
      <c r="B37" s="19">
        <v>0</v>
      </c>
      <c r="C37" t="s">
        <v>44</v>
      </c>
      <c r="D37" s="54" t="s">
        <v>45</v>
      </c>
      <c r="E37" s="54"/>
      <c r="F37" s="54"/>
      <c r="G37" s="54"/>
      <c r="H37" s="54"/>
      <c r="I37" s="54"/>
      <c r="J37" s="54"/>
      <c r="K37" s="54"/>
      <c r="L37" s="54"/>
      <c r="M37" s="54"/>
      <c r="N37" s="54"/>
      <c r="O37" s="54"/>
      <c r="P37" s="54"/>
      <c r="Q37" s="54"/>
      <c r="R37" s="54"/>
    </row>
    <row r="38" spans="1:18" x14ac:dyDescent="0.25">
      <c r="B38" s="19"/>
      <c r="D38" s="54" t="s">
        <v>46</v>
      </c>
      <c r="E38" s="54"/>
      <c r="F38" s="54"/>
      <c r="G38" s="54"/>
      <c r="H38" s="54"/>
      <c r="I38" s="54"/>
      <c r="J38" s="54"/>
      <c r="K38" s="54"/>
      <c r="L38" s="54"/>
      <c r="M38" s="54"/>
      <c r="N38" s="54"/>
      <c r="O38" s="54"/>
      <c r="P38" s="54"/>
      <c r="Q38" s="54"/>
      <c r="R38" s="54"/>
    </row>
    <row r="39" spans="1:18" x14ac:dyDescent="0.25">
      <c r="B39" s="19"/>
      <c r="D39" s="54" t="s">
        <v>47</v>
      </c>
      <c r="E39" s="54"/>
      <c r="F39" s="54"/>
      <c r="G39" s="54"/>
      <c r="H39" s="54"/>
      <c r="I39" s="54"/>
      <c r="J39" s="54"/>
      <c r="K39" s="54"/>
      <c r="L39" s="54"/>
      <c r="M39" s="54"/>
      <c r="N39" s="54"/>
      <c r="O39" s="54"/>
      <c r="P39" s="54"/>
      <c r="Q39" s="54"/>
      <c r="R39" s="54"/>
    </row>
    <row r="40" spans="1:18" ht="27.75" customHeight="1" x14ac:dyDescent="0.25">
      <c r="B40" s="19"/>
      <c r="D40" s="58" t="s">
        <v>90</v>
      </c>
      <c r="E40" s="58"/>
      <c r="F40" s="58"/>
      <c r="G40" s="58"/>
      <c r="H40" s="58"/>
      <c r="I40" s="58"/>
      <c r="J40" s="58"/>
      <c r="K40" s="58"/>
      <c r="L40" s="58"/>
      <c r="M40" s="58"/>
      <c r="N40" s="58"/>
      <c r="O40" s="58"/>
      <c r="P40" s="58"/>
      <c r="Q40" s="58"/>
      <c r="R40" s="22"/>
    </row>
    <row r="41" spans="1:18" x14ac:dyDescent="0.25">
      <c r="B41" s="19"/>
      <c r="D41" s="54" t="s">
        <v>91</v>
      </c>
      <c r="E41" s="54"/>
      <c r="F41" s="54"/>
      <c r="G41" s="54"/>
      <c r="H41" s="54"/>
      <c r="I41" s="54"/>
      <c r="J41" s="54"/>
      <c r="K41" s="54"/>
      <c r="L41" s="54"/>
      <c r="M41" s="54"/>
      <c r="N41" s="54"/>
      <c r="O41" s="54"/>
      <c r="P41" s="54"/>
      <c r="Q41" s="54"/>
      <c r="R41" s="54"/>
    </row>
    <row r="42" spans="1:18" x14ac:dyDescent="0.25">
      <c r="B42" s="19"/>
      <c r="D42" s="54" t="s">
        <v>92</v>
      </c>
      <c r="E42" s="54"/>
      <c r="F42" s="54"/>
      <c r="G42" s="54"/>
      <c r="H42" s="54"/>
      <c r="I42" s="54"/>
      <c r="J42" s="54"/>
      <c r="K42" s="54"/>
      <c r="L42" s="54"/>
      <c r="M42" s="54"/>
      <c r="N42" s="54"/>
      <c r="O42" s="54"/>
      <c r="P42" s="54"/>
      <c r="Q42" s="54"/>
      <c r="R42" s="54"/>
    </row>
    <row r="43" spans="1:18" x14ac:dyDescent="0.25">
      <c r="B43" s="19">
        <v>1</v>
      </c>
      <c r="C43" t="s">
        <v>51</v>
      </c>
      <c r="D43" s="54" t="s">
        <v>52</v>
      </c>
      <c r="E43" s="54"/>
      <c r="F43" s="54"/>
      <c r="G43" s="54"/>
      <c r="H43" s="54"/>
      <c r="I43" s="54"/>
      <c r="J43" s="54"/>
      <c r="K43" s="54"/>
      <c r="L43" s="54"/>
      <c r="M43" s="54"/>
      <c r="N43" s="54"/>
      <c r="O43" s="54"/>
      <c r="P43" s="54"/>
      <c r="Q43" s="54"/>
      <c r="R43" s="54"/>
    </row>
    <row r="44" spans="1:18" x14ac:dyDescent="0.25">
      <c r="B44" s="19"/>
      <c r="D44" s="28" t="s">
        <v>53</v>
      </c>
      <c r="E44" s="28"/>
      <c r="F44" s="28"/>
      <c r="G44" s="28"/>
      <c r="H44" s="28"/>
      <c r="I44" s="28"/>
      <c r="J44" s="28"/>
      <c r="K44" s="28"/>
      <c r="L44" s="28"/>
      <c r="M44" s="28"/>
      <c r="N44" s="28"/>
      <c r="O44" s="28"/>
      <c r="P44" s="28"/>
      <c r="Q44" s="28"/>
      <c r="R44" s="28"/>
    </row>
    <row r="46" spans="1:18" ht="30" customHeight="1" x14ac:dyDescent="0.25">
      <c r="A46" s="29">
        <f>B52*B54/B56</f>
        <v>16.345482214952579</v>
      </c>
      <c r="B46" t="s">
        <v>14</v>
      </c>
      <c r="C46" s="59" t="s">
        <v>54</v>
      </c>
      <c r="D46" s="59"/>
      <c r="E46" s="59"/>
      <c r="F46" s="59"/>
      <c r="G46" s="59"/>
      <c r="H46" s="59"/>
      <c r="I46" s="59"/>
      <c r="J46" s="59"/>
      <c r="K46" s="59"/>
      <c r="L46" s="59"/>
      <c r="M46" s="59"/>
      <c r="N46" s="59"/>
      <c r="O46" s="59"/>
      <c r="P46" s="59"/>
      <c r="Q46" s="59"/>
    </row>
    <row r="48" spans="1:18" x14ac:dyDescent="0.25">
      <c r="E48" s="30" t="s">
        <v>55</v>
      </c>
    </row>
    <row r="50" spans="2:17" x14ac:dyDescent="0.25">
      <c r="E50" s="30" t="s">
        <v>56</v>
      </c>
    </row>
    <row r="52" spans="2:17" ht="46.5" customHeight="1" x14ac:dyDescent="0.25">
      <c r="B52" s="31">
        <f>C85</f>
        <v>46518.098199999993</v>
      </c>
      <c r="C52" t="s">
        <v>57</v>
      </c>
      <c r="D52" s="59" t="s">
        <v>58</v>
      </c>
      <c r="E52" s="59"/>
      <c r="F52" s="59"/>
      <c r="G52" s="59"/>
      <c r="H52" s="59"/>
      <c r="I52" s="59"/>
      <c r="J52" s="59"/>
      <c r="K52" s="59"/>
      <c r="L52" s="59"/>
      <c r="M52" s="59"/>
      <c r="N52" s="59"/>
      <c r="O52" s="59"/>
      <c r="P52" s="59"/>
      <c r="Q52" s="59"/>
    </row>
    <row r="53" spans="2:17" s="2" customFormat="1" ht="7.5" customHeight="1" x14ac:dyDescent="0.25">
      <c r="D53" s="32"/>
      <c r="E53" s="32"/>
      <c r="F53" s="32"/>
      <c r="G53" s="32"/>
      <c r="H53" s="32"/>
      <c r="I53" s="32"/>
      <c r="J53" s="32"/>
      <c r="K53" s="32"/>
      <c r="L53" s="32"/>
      <c r="M53" s="32"/>
      <c r="N53" s="32"/>
      <c r="O53" s="32"/>
      <c r="P53" s="32"/>
      <c r="Q53" s="32"/>
    </row>
    <row r="54" spans="2:17" ht="32.25" customHeight="1" x14ac:dyDescent="0.25">
      <c r="B54" s="33">
        <v>1</v>
      </c>
      <c r="C54" t="s">
        <v>59</v>
      </c>
      <c r="D54" s="59" t="s">
        <v>60</v>
      </c>
      <c r="E54" s="59"/>
      <c r="F54" s="59"/>
      <c r="G54" s="59"/>
      <c r="H54" s="59"/>
      <c r="I54" s="59"/>
      <c r="J54" s="59"/>
      <c r="K54" s="59"/>
      <c r="L54" s="59"/>
      <c r="M54" s="59"/>
      <c r="N54" s="59"/>
      <c r="O54" s="59"/>
      <c r="P54" s="59"/>
      <c r="Q54" s="59"/>
    </row>
    <row r="55" spans="2:17" ht="6" customHeight="1" x14ac:dyDescent="0.25"/>
    <row r="56" spans="2:17" x14ac:dyDescent="0.25">
      <c r="B56" s="19">
        <v>2845.93</v>
      </c>
      <c r="C56" t="s">
        <v>61</v>
      </c>
      <c r="D56" s="30" t="s">
        <v>62</v>
      </c>
    </row>
    <row r="59" spans="2:17" x14ac:dyDescent="0.25">
      <c r="C59" s="34"/>
      <c r="D59" s="34"/>
      <c r="E59" s="34"/>
      <c r="F59" s="34"/>
    </row>
    <row r="60" spans="2:17" x14ac:dyDescent="0.25">
      <c r="B60" s="35" t="s">
        <v>63</v>
      </c>
      <c r="C60" s="34"/>
      <c r="D60" s="34"/>
      <c r="E60" s="34"/>
      <c r="F60" s="34"/>
    </row>
    <row r="61" spans="2:17" x14ac:dyDescent="0.25">
      <c r="B61">
        <v>2222</v>
      </c>
      <c r="C61" s="17">
        <f>[1]Tame_2017_2018!C53</f>
        <v>4229.2700000000004</v>
      </c>
      <c r="D61" s="36" t="s">
        <v>64</v>
      </c>
    </row>
    <row r="62" spans="2:17" x14ac:dyDescent="0.25">
      <c r="B62">
        <v>2223</v>
      </c>
      <c r="C62" s="17">
        <f>[1]Tame_2017_2018!C54</f>
        <v>20297.22</v>
      </c>
      <c r="D62" s="37" t="s">
        <v>65</v>
      </c>
    </row>
    <row r="63" spans="2:17" x14ac:dyDescent="0.25">
      <c r="B63">
        <v>2224</v>
      </c>
      <c r="C63" s="17">
        <f>[1]Tame_2017_2018!C55</f>
        <v>274.74</v>
      </c>
      <c r="D63" s="38" t="s">
        <v>66</v>
      </c>
    </row>
    <row r="64" spans="2:17" x14ac:dyDescent="0.25">
      <c r="B64">
        <v>2239</v>
      </c>
      <c r="C64" s="39">
        <f>[1]Tame_2017_2018!C59</f>
        <v>1064.1500000000001</v>
      </c>
      <c r="D64" s="38" t="s">
        <v>67</v>
      </c>
    </row>
    <row r="65" spans="1:7" x14ac:dyDescent="0.25">
      <c r="A65" s="40"/>
      <c r="B65" s="40">
        <v>2241</v>
      </c>
      <c r="C65" s="41">
        <f>[1]Tame_2017_2018!C61*0.2</f>
        <v>2242.5819999999999</v>
      </c>
      <c r="D65" s="42" t="s">
        <v>68</v>
      </c>
      <c r="E65" s="40"/>
      <c r="F65" s="40"/>
    </row>
    <row r="66" spans="1:7" x14ac:dyDescent="0.25">
      <c r="B66">
        <v>2243</v>
      </c>
      <c r="C66" s="39">
        <f>[1]Tame_2017_2018!C62</f>
        <v>3678.83</v>
      </c>
      <c r="D66" s="38" t="s">
        <v>69</v>
      </c>
      <c r="E66" s="38"/>
    </row>
    <row r="67" spans="1:7" x14ac:dyDescent="0.25">
      <c r="B67">
        <v>2244</v>
      </c>
      <c r="C67" s="39">
        <f>[1]Tame_2017_2018!C63</f>
        <v>4893.78</v>
      </c>
      <c r="D67" s="38" t="s">
        <v>70</v>
      </c>
    </row>
    <row r="68" spans="1:7" x14ac:dyDescent="0.25">
      <c r="B68">
        <v>2249</v>
      </c>
      <c r="C68" s="39">
        <f>[1]Tame_2017_2018!C65</f>
        <v>2109.29</v>
      </c>
      <c r="D68" s="38" t="s">
        <v>71</v>
      </c>
    </row>
    <row r="69" spans="1:7" x14ac:dyDescent="0.25">
      <c r="B69">
        <v>2321</v>
      </c>
      <c r="C69" s="39">
        <f>[1]Tame_2017_2018!C73</f>
        <v>23579.87</v>
      </c>
      <c r="D69" s="38" t="s">
        <v>72</v>
      </c>
    </row>
    <row r="70" spans="1:7" x14ac:dyDescent="0.25">
      <c r="B70">
        <v>2341</v>
      </c>
      <c r="C70" s="39">
        <f>[1]Tame_2017_2018!C76</f>
        <v>127.08000000000001</v>
      </c>
      <c r="D70" s="38" t="s">
        <v>73</v>
      </c>
    </row>
    <row r="71" spans="1:7" x14ac:dyDescent="0.25">
      <c r="B71">
        <v>2350</v>
      </c>
      <c r="C71" s="39">
        <f>[1]Tame_2017_2018!C77</f>
        <v>4117.99</v>
      </c>
      <c r="D71" s="38" t="s">
        <v>74</v>
      </c>
    </row>
    <row r="72" spans="1:7" x14ac:dyDescent="0.25">
      <c r="A72" s="43" t="s">
        <v>75</v>
      </c>
      <c r="B72" s="43"/>
      <c r="C72" s="44">
        <f>SUM(C61:C71)</f>
        <v>66614.802000000011</v>
      </c>
      <c r="D72" s="57"/>
      <c r="E72" s="57"/>
      <c r="F72" s="57"/>
      <c r="G72" s="57"/>
    </row>
    <row r="73" spans="1:7" x14ac:dyDescent="0.25">
      <c r="C73" s="45"/>
      <c r="D73" s="57"/>
      <c r="E73" s="57"/>
      <c r="F73" s="57"/>
      <c r="G73" s="57"/>
    </row>
    <row r="74" spans="1:7" x14ac:dyDescent="0.25">
      <c r="C74" s="46">
        <f>(474+532)*12*1.2409</f>
        <v>14980.144799999998</v>
      </c>
      <c r="D74" s="47" t="s">
        <v>76</v>
      </c>
      <c r="E74" s="38"/>
      <c r="F74" s="38"/>
      <c r="G74" s="38"/>
    </row>
    <row r="75" spans="1:7" x14ac:dyDescent="0.25">
      <c r="A75" s="43" t="s">
        <v>77</v>
      </c>
      <c r="B75" s="43"/>
      <c r="C75" s="44">
        <f>SUM(C74:C74)</f>
        <v>14980.144799999998</v>
      </c>
      <c r="D75" s="38"/>
      <c r="E75" s="38"/>
      <c r="F75" s="38"/>
      <c r="G75" s="38"/>
    </row>
    <row r="76" spans="1:7" x14ac:dyDescent="0.25">
      <c r="C76" s="45"/>
      <c r="D76" s="38"/>
      <c r="E76" s="38"/>
      <c r="F76" s="38"/>
      <c r="G76" s="38"/>
    </row>
    <row r="77" spans="1:7" x14ac:dyDescent="0.25">
      <c r="C77" s="48">
        <f>(1725+1083*0.5)*1.2409*12</f>
        <v>33749.998199999995</v>
      </c>
      <c r="D77" s="47" t="s">
        <v>78</v>
      </c>
    </row>
    <row r="78" spans="1:7" x14ac:dyDescent="0.25">
      <c r="B78">
        <v>2211</v>
      </c>
      <c r="C78">
        <f>[1]Tame_2017_2018!C50</f>
        <v>129.94</v>
      </c>
      <c r="D78" t="s">
        <v>79</v>
      </c>
    </row>
    <row r="79" spans="1:7" x14ac:dyDescent="0.25">
      <c r="B79">
        <v>2219</v>
      </c>
      <c r="C79">
        <f>[1]Tame_2017_2018!C51</f>
        <v>2841.56</v>
      </c>
      <c r="D79" s="38" t="s">
        <v>80</v>
      </c>
    </row>
    <row r="80" spans="1:7" x14ac:dyDescent="0.25">
      <c r="B80">
        <v>2234</v>
      </c>
      <c r="C80">
        <f>[1]Tame_2017_2018!C58</f>
        <v>973.54</v>
      </c>
      <c r="D80" s="38" t="s">
        <v>81</v>
      </c>
    </row>
    <row r="81" spans="1:4" x14ac:dyDescent="0.25">
      <c r="B81">
        <v>2311</v>
      </c>
      <c r="C81">
        <f>[1]Tame_2017_2018!C70</f>
        <v>1099.02</v>
      </c>
      <c r="D81" s="38" t="s">
        <v>82</v>
      </c>
    </row>
    <row r="82" spans="1:4" x14ac:dyDescent="0.25">
      <c r="B82">
        <v>2312</v>
      </c>
      <c r="C82">
        <f>[1]Tame_2017_2018!C71</f>
        <v>6368.63</v>
      </c>
      <c r="D82" s="38" t="s">
        <v>83</v>
      </c>
    </row>
    <row r="83" spans="1:4" x14ac:dyDescent="0.25">
      <c r="B83">
        <v>2322</v>
      </c>
      <c r="C83">
        <f>[1]Tame_2017_2018!C74</f>
        <v>93.759999999999991</v>
      </c>
      <c r="D83" s="38" t="s">
        <v>84</v>
      </c>
    </row>
    <row r="84" spans="1:4" x14ac:dyDescent="0.25">
      <c r="B84">
        <v>2390</v>
      </c>
      <c r="C84">
        <f>[1]Tame_2017_2018!C79</f>
        <v>1261.6500000000001</v>
      </c>
    </row>
    <row r="85" spans="1:4" x14ac:dyDescent="0.25">
      <c r="A85" s="43" t="s">
        <v>85</v>
      </c>
      <c r="B85" s="43"/>
      <c r="C85" s="44">
        <f>SUM(C77:C84)</f>
        <v>46518.098199999993</v>
      </c>
    </row>
    <row r="87" spans="1:4" x14ac:dyDescent="0.25">
      <c r="C87" s="22" t="s">
        <v>86</v>
      </c>
    </row>
    <row r="88" spans="1:4" x14ac:dyDescent="0.25">
      <c r="C88" s="49">
        <v>7682.14</v>
      </c>
    </row>
  </sheetData>
  <mergeCells count="20">
    <mergeCell ref="D72:G72"/>
    <mergeCell ref="D73:G73"/>
    <mergeCell ref="D40:Q40"/>
    <mergeCell ref="D41:R41"/>
    <mergeCell ref="D42:R42"/>
    <mergeCell ref="D43:R43"/>
    <mergeCell ref="C46:Q46"/>
    <mergeCell ref="D52:Q52"/>
    <mergeCell ref="D54:Q54"/>
    <mergeCell ref="D27:R27"/>
    <mergeCell ref="D28:R28"/>
    <mergeCell ref="D37:R37"/>
    <mergeCell ref="D38:R38"/>
    <mergeCell ref="D39:R39"/>
    <mergeCell ref="D26:R26"/>
    <mergeCell ref="H3:H4"/>
    <mergeCell ref="D4:G4"/>
    <mergeCell ref="D23:R23"/>
    <mergeCell ref="D24:R24"/>
    <mergeCell ref="D25:R25"/>
  </mergeCells>
  <pageMargins left="0.70866141732283472" right="0.70866141732283472" top="0.74803149606299213" bottom="0.74803149606299213" header="0.31496062992125984" footer="0.31496062992125984"/>
  <pageSetup paperSize="9" scale="63" orientation="landscape" r:id="rId1"/>
  <rowBreaks count="1" manualBreakCount="1">
    <brk id="45" max="16" man="1"/>
  </rowBreaks>
  <colBreaks count="1" manualBreakCount="1">
    <brk id="17" max="5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B283-E25F-43B5-8599-D4126360A56A}">
  <sheetPr>
    <tabColor rgb="FF92D050"/>
  </sheetPr>
  <dimension ref="A1:R92"/>
  <sheetViews>
    <sheetView zoomScaleNormal="100" workbookViewId="0">
      <selection activeCell="N2" sqref="N2:P2"/>
    </sheetView>
  </sheetViews>
  <sheetFormatPr defaultRowHeight="15" x14ac:dyDescent="0.25"/>
  <cols>
    <col min="1" max="1" width="14.85546875" customWidth="1"/>
    <col min="2" max="2" width="12.85546875" bestFit="1" customWidth="1"/>
    <col min="3" max="3" width="18.140625" customWidth="1"/>
    <col min="4" max="4" width="26.7109375" customWidth="1"/>
    <col min="7" max="7" width="11.85546875" customWidth="1"/>
    <col min="11" max="11" width="13" customWidth="1"/>
    <col min="12" max="13" width="9.28515625" bestFit="1" customWidth="1"/>
  </cols>
  <sheetData>
    <row r="1" spans="1:18" x14ac:dyDescent="0.25">
      <c r="A1" s="1" t="s">
        <v>0</v>
      </c>
    </row>
    <row r="2" spans="1:18" x14ac:dyDescent="0.25">
      <c r="C2" s="2"/>
      <c r="D2" s="2"/>
      <c r="E2" s="2"/>
      <c r="N2" s="3" t="s">
        <v>1</v>
      </c>
      <c r="O2" s="4" t="s">
        <v>2</v>
      </c>
      <c r="P2" t="s">
        <v>87</v>
      </c>
    </row>
    <row r="3" spans="1:18" ht="15.75" thickBot="1" x14ac:dyDescent="0.3">
      <c r="B3" s="5">
        <f>(((A14/B6+B10)*B8)+B12)/12</f>
        <v>387.23770940723534</v>
      </c>
      <c r="C3" s="6" t="s">
        <v>4</v>
      </c>
      <c r="D3" s="7" t="s">
        <v>5</v>
      </c>
      <c r="E3" s="50"/>
      <c r="F3" s="50"/>
      <c r="G3" s="50"/>
      <c r="H3" s="55" t="s">
        <v>6</v>
      </c>
      <c r="K3" s="8" t="s">
        <v>7</v>
      </c>
      <c r="L3" s="9">
        <f>B3/B8</f>
        <v>4.6099727310385159</v>
      </c>
      <c r="N3" s="10">
        <f>L3*B8</f>
        <v>387.23770940723534</v>
      </c>
      <c r="O3" s="11">
        <f>N3/4</f>
        <v>96.809427351808836</v>
      </c>
      <c r="P3" s="12">
        <f>O3/26</f>
        <v>3.7234395135311091</v>
      </c>
      <c r="Q3" s="51"/>
      <c r="R3" s="52"/>
    </row>
    <row r="4" spans="1:18" x14ac:dyDescent="0.25">
      <c r="B4" s="8" t="s">
        <v>8</v>
      </c>
      <c r="C4" s="6"/>
      <c r="D4" s="53">
        <v>12</v>
      </c>
      <c r="E4" s="53"/>
      <c r="F4" s="53"/>
      <c r="G4" s="53"/>
      <c r="H4" s="55"/>
      <c r="K4" s="8" t="s">
        <v>9</v>
      </c>
      <c r="L4" s="14">
        <f>L3*1.21</f>
        <v>5.5780670045566039</v>
      </c>
      <c r="N4" s="10">
        <f>L4*B8</f>
        <v>468.55762838275473</v>
      </c>
      <c r="O4" s="11">
        <f>O3*1.21</f>
        <v>117.13940709568868</v>
      </c>
      <c r="P4" s="12">
        <f>P3*1.21</f>
        <v>4.5053618113726417</v>
      </c>
    </row>
    <row r="5" spans="1:18" x14ac:dyDescent="0.25">
      <c r="C5" s="2"/>
      <c r="D5" s="2"/>
      <c r="E5" s="2"/>
      <c r="K5" s="12"/>
    </row>
    <row r="6" spans="1:18" x14ac:dyDescent="0.25">
      <c r="B6" s="15">
        <v>2845.93</v>
      </c>
      <c r="C6" t="s">
        <v>10</v>
      </c>
      <c r="D6" s="16" t="s">
        <v>11</v>
      </c>
    </row>
    <row r="7" spans="1:18" ht="4.5" customHeight="1" x14ac:dyDescent="0.25">
      <c r="B7" s="17"/>
      <c r="D7" s="16"/>
    </row>
    <row r="8" spans="1:18" x14ac:dyDescent="0.25">
      <c r="A8" s="18">
        <f>B8/B6</f>
        <v>2.9515834894041668E-2</v>
      </c>
      <c r="B8" s="19">
        <v>84</v>
      </c>
      <c r="C8" t="s">
        <v>12</v>
      </c>
      <c r="D8" s="20" t="s">
        <v>13</v>
      </c>
      <c r="E8" s="20"/>
      <c r="L8" s="12"/>
    </row>
    <row r="9" spans="1:18" ht="5.25" customHeight="1" x14ac:dyDescent="0.25">
      <c r="B9" s="17"/>
      <c r="D9" s="16"/>
    </row>
    <row r="10" spans="1:18" x14ac:dyDescent="0.25">
      <c r="B10" s="19">
        <f>A46</f>
        <v>16.345482214952579</v>
      </c>
      <c r="C10" t="s">
        <v>14</v>
      </c>
      <c r="D10" s="20" t="s">
        <v>15</v>
      </c>
    </row>
    <row r="11" spans="1:18" ht="7.5" customHeight="1" x14ac:dyDescent="0.25">
      <c r="C11" s="20"/>
    </row>
    <row r="12" spans="1:18" ht="32.25" customHeight="1" x14ac:dyDescent="0.25">
      <c r="B12" s="21">
        <v>28</v>
      </c>
      <c r="C12" s="22" t="s">
        <v>16</v>
      </c>
      <c r="D12" s="23" t="s">
        <v>17</v>
      </c>
    </row>
    <row r="13" spans="1:18" ht="6.75" customHeight="1" x14ac:dyDescent="0.25">
      <c r="C13" s="20"/>
    </row>
    <row r="14" spans="1:18" x14ac:dyDescent="0.25">
      <c r="A14" s="19">
        <f>B23+B28+B30+B32+B34+B35+B36+B37/B43</f>
        <v>109969.17479999999</v>
      </c>
      <c r="B14" t="s">
        <v>18</v>
      </c>
      <c r="C14" t="s">
        <v>19</v>
      </c>
    </row>
    <row r="16" spans="1:18" x14ac:dyDescent="0.25">
      <c r="D16" s="16" t="s">
        <v>20</v>
      </c>
    </row>
    <row r="17" spans="1:18" x14ac:dyDescent="0.25">
      <c r="D17" s="24"/>
    </row>
    <row r="18" spans="1:18" x14ac:dyDescent="0.25">
      <c r="D18" s="25" t="s">
        <v>21</v>
      </c>
    </row>
    <row r="19" spans="1:18" x14ac:dyDescent="0.25">
      <c r="D19" s="26"/>
    </row>
    <row r="20" spans="1:18" x14ac:dyDescent="0.25">
      <c r="D20" s="27" t="s">
        <v>22</v>
      </c>
    </row>
    <row r="23" spans="1:18" ht="15" customHeight="1" x14ac:dyDescent="0.25">
      <c r="B23" s="19">
        <f>C76</f>
        <v>78007.702000000005</v>
      </c>
      <c r="C23" t="s">
        <v>23</v>
      </c>
      <c r="D23" s="54" t="s">
        <v>24</v>
      </c>
      <c r="E23" s="54"/>
      <c r="F23" s="54"/>
      <c r="G23" s="54"/>
      <c r="H23" s="54"/>
      <c r="I23" s="54"/>
      <c r="J23" s="54"/>
      <c r="K23" s="54"/>
      <c r="L23" s="54"/>
      <c r="M23" s="54"/>
      <c r="N23" s="54"/>
      <c r="O23" s="54"/>
      <c r="P23" s="54"/>
      <c r="Q23" s="54"/>
      <c r="R23" s="54"/>
    </row>
    <row r="24" spans="1:18" ht="15" customHeight="1" x14ac:dyDescent="0.25">
      <c r="B24" s="19"/>
      <c r="D24" s="54" t="s">
        <v>25</v>
      </c>
      <c r="E24" s="54"/>
      <c r="F24" s="54"/>
      <c r="G24" s="54"/>
      <c r="H24" s="54"/>
      <c r="I24" s="54"/>
      <c r="J24" s="54"/>
      <c r="K24" s="54"/>
      <c r="L24" s="54"/>
      <c r="M24" s="54"/>
      <c r="N24" s="54"/>
      <c r="O24" s="54"/>
      <c r="P24" s="54"/>
      <c r="Q24" s="54"/>
      <c r="R24" s="54"/>
    </row>
    <row r="25" spans="1:18" ht="15" customHeight="1" x14ac:dyDescent="0.25">
      <c r="A25" s="3"/>
      <c r="B25" s="19"/>
      <c r="D25" s="54" t="s">
        <v>26</v>
      </c>
      <c r="E25" s="54"/>
      <c r="F25" s="54"/>
      <c r="G25" s="54"/>
      <c r="H25" s="54"/>
      <c r="I25" s="54"/>
      <c r="J25" s="54"/>
      <c r="K25" s="54"/>
      <c r="L25" s="54"/>
      <c r="M25" s="54"/>
      <c r="N25" s="54"/>
      <c r="O25" s="54"/>
      <c r="P25" s="54"/>
      <c r="Q25" s="54"/>
      <c r="R25" s="54"/>
    </row>
    <row r="26" spans="1:18" ht="15" customHeight="1" x14ac:dyDescent="0.25">
      <c r="A26" s="3" t="s">
        <v>23</v>
      </c>
      <c r="B26" s="19"/>
      <c r="D26" s="54" t="s">
        <v>27</v>
      </c>
      <c r="E26" s="54"/>
      <c r="F26" s="54"/>
      <c r="G26" s="54"/>
      <c r="H26" s="54"/>
      <c r="I26" s="54"/>
      <c r="J26" s="54"/>
      <c r="K26" s="54"/>
      <c r="L26" s="54"/>
      <c r="M26" s="54"/>
      <c r="N26" s="54"/>
      <c r="O26" s="54"/>
      <c r="P26" s="54"/>
      <c r="Q26" s="54"/>
      <c r="R26" s="54"/>
    </row>
    <row r="27" spans="1:18" ht="15" customHeight="1" x14ac:dyDescent="0.25">
      <c r="B27" s="17"/>
      <c r="D27" s="54" t="s">
        <v>28</v>
      </c>
      <c r="E27" s="54"/>
      <c r="F27" s="54"/>
      <c r="G27" s="54"/>
      <c r="H27" s="54"/>
      <c r="I27" s="54"/>
      <c r="J27" s="54"/>
      <c r="K27" s="54"/>
      <c r="L27" s="54"/>
      <c r="M27" s="54"/>
      <c r="N27" s="54"/>
      <c r="O27" s="54"/>
      <c r="P27" s="54"/>
      <c r="Q27" s="54"/>
      <c r="R27" s="54"/>
    </row>
    <row r="28" spans="1:18" x14ac:dyDescent="0.25">
      <c r="B28" s="19">
        <f>C79</f>
        <v>14980.144799999998</v>
      </c>
      <c r="C28" t="s">
        <v>29</v>
      </c>
      <c r="D28" s="54" t="s">
        <v>30</v>
      </c>
      <c r="E28" s="54"/>
      <c r="F28" s="54"/>
      <c r="G28" s="54"/>
      <c r="H28" s="54"/>
      <c r="I28" s="54"/>
      <c r="J28" s="54"/>
      <c r="K28" s="54"/>
      <c r="L28" s="54"/>
      <c r="M28" s="54"/>
      <c r="N28" s="54"/>
      <c r="O28" s="54"/>
      <c r="P28" s="54"/>
      <c r="Q28" s="54"/>
      <c r="R28" s="54"/>
    </row>
    <row r="29" spans="1:18" x14ac:dyDescent="0.25">
      <c r="B29" s="17"/>
      <c r="D29" t="s">
        <v>31</v>
      </c>
    </row>
    <row r="30" spans="1:18" x14ac:dyDescent="0.25">
      <c r="B30" s="19">
        <f>C92</f>
        <v>7682</v>
      </c>
      <c r="C30" t="s">
        <v>32</v>
      </c>
      <c r="D30" t="s">
        <v>33</v>
      </c>
    </row>
    <row r="31" spans="1:18" x14ac:dyDescent="0.25">
      <c r="B31" s="17"/>
      <c r="D31" t="s">
        <v>34</v>
      </c>
    </row>
    <row r="32" spans="1:18" x14ac:dyDescent="0.25">
      <c r="B32" s="19">
        <f>[1]Tame_2017_2018!C61*0.8</f>
        <v>8970.3279999999995</v>
      </c>
      <c r="C32" t="s">
        <v>35</v>
      </c>
      <c r="D32" t="s">
        <v>36</v>
      </c>
    </row>
    <row r="33" spans="1:18" x14ac:dyDescent="0.25">
      <c r="B33" s="17"/>
      <c r="D33" t="s">
        <v>37</v>
      </c>
    </row>
    <row r="34" spans="1:18" x14ac:dyDescent="0.25">
      <c r="A34" s="3" t="s">
        <v>23</v>
      </c>
      <c r="B34" s="19">
        <f>[1]Tame_2017_2018!C64</f>
        <v>329</v>
      </c>
      <c r="C34" t="s">
        <v>38</v>
      </c>
      <c r="D34" t="s">
        <v>39</v>
      </c>
    </row>
    <row r="35" spans="1:18" ht="30" x14ac:dyDescent="0.25">
      <c r="B35" s="19">
        <v>0</v>
      </c>
      <c r="C35" s="22" t="s">
        <v>40</v>
      </c>
      <c r="D35" t="s">
        <v>41</v>
      </c>
    </row>
    <row r="36" spans="1:18" x14ac:dyDescent="0.25">
      <c r="B36" s="19"/>
      <c r="C36" t="s">
        <v>42</v>
      </c>
      <c r="D36" t="s">
        <v>43</v>
      </c>
    </row>
    <row r="37" spans="1:18" x14ac:dyDescent="0.25">
      <c r="B37" s="19">
        <v>0</v>
      </c>
      <c r="C37" t="s">
        <v>44</v>
      </c>
      <c r="D37" s="54" t="s">
        <v>45</v>
      </c>
      <c r="E37" s="54"/>
      <c r="F37" s="54"/>
      <c r="G37" s="54"/>
      <c r="H37" s="54"/>
      <c r="I37" s="54"/>
      <c r="J37" s="54"/>
      <c r="K37" s="54"/>
      <c r="L37" s="54"/>
      <c r="M37" s="54"/>
      <c r="N37" s="54"/>
      <c r="O37" s="54"/>
      <c r="P37" s="54"/>
      <c r="Q37" s="54"/>
      <c r="R37" s="54"/>
    </row>
    <row r="38" spans="1:18" x14ac:dyDescent="0.25">
      <c r="B38" s="19"/>
      <c r="D38" s="54" t="s">
        <v>46</v>
      </c>
      <c r="E38" s="54"/>
      <c r="F38" s="54"/>
      <c r="G38" s="54"/>
      <c r="H38" s="54"/>
      <c r="I38" s="54"/>
      <c r="J38" s="54"/>
      <c r="K38" s="54"/>
      <c r="L38" s="54"/>
      <c r="M38" s="54"/>
      <c r="N38" s="54"/>
      <c r="O38" s="54"/>
      <c r="P38" s="54"/>
      <c r="Q38" s="54"/>
      <c r="R38" s="54"/>
    </row>
    <row r="39" spans="1:18" x14ac:dyDescent="0.25">
      <c r="B39" s="19"/>
      <c r="D39" s="54" t="s">
        <v>47</v>
      </c>
      <c r="E39" s="54"/>
      <c r="F39" s="54"/>
      <c r="G39" s="54"/>
      <c r="H39" s="54"/>
      <c r="I39" s="54"/>
      <c r="J39" s="54"/>
      <c r="K39" s="54"/>
      <c r="L39" s="54"/>
      <c r="M39" s="54"/>
      <c r="N39" s="54"/>
      <c r="O39" s="54"/>
      <c r="P39" s="54"/>
      <c r="Q39" s="54"/>
      <c r="R39" s="54"/>
    </row>
    <row r="40" spans="1:18" x14ac:dyDescent="0.25">
      <c r="B40" s="19"/>
      <c r="D40" s="54" t="s">
        <v>48</v>
      </c>
      <c r="E40" s="54"/>
      <c r="F40" s="54"/>
      <c r="G40" s="54"/>
      <c r="H40" s="54"/>
      <c r="I40" s="54"/>
      <c r="J40" s="54"/>
      <c r="K40" s="54"/>
      <c r="L40" s="54"/>
      <c r="M40" s="54"/>
      <c r="N40" s="54"/>
      <c r="O40" s="54"/>
      <c r="P40" s="54"/>
      <c r="Q40" s="54"/>
      <c r="R40" s="54"/>
    </row>
    <row r="41" spans="1:18" x14ac:dyDescent="0.25">
      <c r="B41" s="19"/>
      <c r="D41" s="54" t="s">
        <v>49</v>
      </c>
      <c r="E41" s="54"/>
      <c r="F41" s="54"/>
      <c r="G41" s="54"/>
      <c r="H41" s="54"/>
      <c r="I41" s="54"/>
      <c r="J41" s="54"/>
      <c r="K41" s="54"/>
      <c r="L41" s="54"/>
      <c r="M41" s="54"/>
      <c r="N41" s="54"/>
      <c r="O41" s="54"/>
      <c r="P41" s="54"/>
      <c r="Q41" s="54"/>
      <c r="R41" s="54"/>
    </row>
    <row r="42" spans="1:18" x14ac:dyDescent="0.25">
      <c r="B42" s="19"/>
      <c r="D42" s="54" t="s">
        <v>50</v>
      </c>
      <c r="E42" s="54"/>
      <c r="F42" s="54"/>
      <c r="G42" s="54"/>
      <c r="H42" s="54"/>
      <c r="I42" s="54"/>
      <c r="J42" s="54"/>
      <c r="K42" s="54"/>
      <c r="L42" s="54"/>
      <c r="M42" s="54"/>
      <c r="N42" s="54"/>
      <c r="O42" s="54"/>
      <c r="P42" s="54"/>
      <c r="Q42" s="54"/>
      <c r="R42" s="54"/>
    </row>
    <row r="43" spans="1:18" x14ac:dyDescent="0.25">
      <c r="B43" s="19">
        <v>1</v>
      </c>
      <c r="C43" t="s">
        <v>51</v>
      </c>
      <c r="D43" s="54" t="s">
        <v>52</v>
      </c>
      <c r="E43" s="54"/>
      <c r="F43" s="54"/>
      <c r="G43" s="54"/>
      <c r="H43" s="54"/>
      <c r="I43" s="54"/>
      <c r="J43" s="54"/>
      <c r="K43" s="54"/>
      <c r="L43" s="54"/>
      <c r="M43" s="54"/>
      <c r="N43" s="54"/>
      <c r="O43" s="54"/>
      <c r="P43" s="54"/>
      <c r="Q43" s="54"/>
      <c r="R43" s="54"/>
    </row>
    <row r="44" spans="1:18" x14ac:dyDescent="0.25">
      <c r="B44" s="19"/>
      <c r="D44" s="28" t="s">
        <v>53</v>
      </c>
      <c r="E44" s="28"/>
      <c r="F44" s="28"/>
      <c r="G44" s="28"/>
      <c r="H44" s="28"/>
      <c r="I44" s="28"/>
      <c r="J44" s="28"/>
      <c r="K44" s="28"/>
      <c r="L44" s="28"/>
      <c r="M44" s="28"/>
      <c r="N44" s="28"/>
      <c r="O44" s="28"/>
      <c r="P44" s="28"/>
      <c r="Q44" s="28"/>
      <c r="R44" s="28"/>
    </row>
    <row r="46" spans="1:18" ht="30" customHeight="1" x14ac:dyDescent="0.25">
      <c r="A46" s="29">
        <f>B52*B54/B56</f>
        <v>16.345482214952579</v>
      </c>
      <c r="B46" t="s">
        <v>14</v>
      </c>
      <c r="C46" s="59" t="s">
        <v>54</v>
      </c>
      <c r="D46" s="59"/>
      <c r="E46" s="59"/>
      <c r="F46" s="59"/>
      <c r="G46" s="59"/>
      <c r="H46" s="59"/>
      <c r="I46" s="59"/>
      <c r="J46" s="59"/>
      <c r="K46" s="59"/>
      <c r="L46" s="59"/>
      <c r="M46" s="59"/>
      <c r="N46" s="59"/>
      <c r="O46" s="59"/>
      <c r="P46" s="59"/>
      <c r="Q46" s="59"/>
    </row>
    <row r="48" spans="1:18" x14ac:dyDescent="0.25">
      <c r="E48" s="30" t="s">
        <v>55</v>
      </c>
    </row>
    <row r="50" spans="2:17" x14ac:dyDescent="0.25">
      <c r="E50" s="30" t="s">
        <v>56</v>
      </c>
    </row>
    <row r="52" spans="2:17" ht="46.5" customHeight="1" x14ac:dyDescent="0.25">
      <c r="B52" s="31">
        <f>C89</f>
        <v>46518.098199999993</v>
      </c>
      <c r="C52" t="s">
        <v>57</v>
      </c>
      <c r="D52" s="59" t="s">
        <v>58</v>
      </c>
      <c r="E52" s="59"/>
      <c r="F52" s="59"/>
      <c r="G52" s="59"/>
      <c r="H52" s="59"/>
      <c r="I52" s="59"/>
      <c r="J52" s="59"/>
      <c r="K52" s="59"/>
      <c r="L52" s="59"/>
      <c r="M52" s="59"/>
      <c r="N52" s="59"/>
      <c r="O52" s="59"/>
      <c r="P52" s="59"/>
      <c r="Q52" s="59"/>
    </row>
    <row r="53" spans="2:17" s="2" customFormat="1" ht="7.5" customHeight="1" x14ac:dyDescent="0.25">
      <c r="D53" s="32"/>
      <c r="E53" s="32"/>
      <c r="F53" s="32"/>
      <c r="G53" s="32"/>
      <c r="H53" s="32"/>
      <c r="I53" s="32"/>
      <c r="J53" s="32"/>
      <c r="K53" s="32"/>
      <c r="L53" s="32"/>
      <c r="M53" s="32"/>
      <c r="N53" s="32"/>
      <c r="O53" s="32"/>
      <c r="P53" s="32"/>
      <c r="Q53" s="32"/>
    </row>
    <row r="54" spans="2:17" ht="32.25" customHeight="1" x14ac:dyDescent="0.25">
      <c r="B54" s="33">
        <v>1</v>
      </c>
      <c r="C54" t="s">
        <v>59</v>
      </c>
      <c r="D54" s="59" t="s">
        <v>60</v>
      </c>
      <c r="E54" s="59"/>
      <c r="F54" s="59"/>
      <c r="G54" s="59"/>
      <c r="H54" s="59"/>
      <c r="I54" s="59"/>
      <c r="J54" s="59"/>
      <c r="K54" s="59"/>
      <c r="L54" s="59"/>
      <c r="M54" s="59"/>
      <c r="N54" s="59"/>
      <c r="O54" s="59"/>
      <c r="P54" s="59"/>
      <c r="Q54" s="59"/>
    </row>
    <row r="55" spans="2:17" ht="6" customHeight="1" x14ac:dyDescent="0.25"/>
    <row r="56" spans="2:17" x14ac:dyDescent="0.25">
      <c r="B56" s="19">
        <f>B6</f>
        <v>2845.93</v>
      </c>
      <c r="C56" t="s">
        <v>61</v>
      </c>
      <c r="D56" s="30" t="s">
        <v>62</v>
      </c>
    </row>
    <row r="59" spans="2:17" x14ac:dyDescent="0.25">
      <c r="C59" s="34"/>
      <c r="D59" s="34"/>
      <c r="E59" s="34"/>
      <c r="F59" s="34"/>
    </row>
    <row r="60" spans="2:17" x14ac:dyDescent="0.25">
      <c r="B60" s="35" t="s">
        <v>63</v>
      </c>
      <c r="C60" s="34"/>
      <c r="D60" s="34"/>
      <c r="E60" s="34"/>
      <c r="F60" s="34"/>
    </row>
    <row r="61" spans="2:17" x14ac:dyDescent="0.25">
      <c r="B61">
        <v>2222</v>
      </c>
      <c r="C61" s="17">
        <f>[1]Tame_2017_2018!C53</f>
        <v>4229.2700000000004</v>
      </c>
      <c r="D61" s="36" t="s">
        <v>64</v>
      </c>
    </row>
    <row r="62" spans="2:17" x14ac:dyDescent="0.25">
      <c r="B62">
        <v>2223</v>
      </c>
      <c r="C62" s="17">
        <f>[1]Tame_2017_2018!C54</f>
        <v>20297.22</v>
      </c>
      <c r="D62" s="37" t="s">
        <v>65</v>
      </c>
    </row>
    <row r="63" spans="2:17" x14ac:dyDescent="0.25">
      <c r="B63">
        <v>2224</v>
      </c>
      <c r="C63" s="17">
        <f>[1]Tame_2017_2018!C55</f>
        <v>274.74</v>
      </c>
      <c r="D63" s="38" t="s">
        <v>66</v>
      </c>
    </row>
    <row r="64" spans="2:17" x14ac:dyDescent="0.25">
      <c r="B64">
        <v>2239</v>
      </c>
      <c r="C64" s="39">
        <f>[1]Tame_2017_2018!C59</f>
        <v>1064.1500000000001</v>
      </c>
      <c r="D64" s="38" t="s">
        <v>67</v>
      </c>
    </row>
    <row r="65" spans="1:7" x14ac:dyDescent="0.25">
      <c r="A65" s="40"/>
      <c r="B65" s="40">
        <v>2241</v>
      </c>
      <c r="C65" s="41">
        <f>[1]Tame_2017_2018!C61*0.2</f>
        <v>2242.5819999999999</v>
      </c>
      <c r="D65" s="42" t="s">
        <v>68</v>
      </c>
      <c r="E65" s="40"/>
      <c r="F65" s="40"/>
    </row>
    <row r="66" spans="1:7" x14ac:dyDescent="0.25">
      <c r="B66">
        <v>2243</v>
      </c>
      <c r="C66" s="39">
        <f>[1]Tame_2017_2018!C62</f>
        <v>3678.83</v>
      </c>
      <c r="D66" s="38" t="s">
        <v>69</v>
      </c>
      <c r="E66" s="38"/>
    </row>
    <row r="67" spans="1:7" x14ac:dyDescent="0.25">
      <c r="B67">
        <v>2244</v>
      </c>
      <c r="C67" s="39">
        <f>[1]Tame_2017_2018!C63</f>
        <v>4893.78</v>
      </c>
      <c r="D67" s="38" t="s">
        <v>70</v>
      </c>
    </row>
    <row r="68" spans="1:7" x14ac:dyDescent="0.25">
      <c r="B68">
        <v>2249</v>
      </c>
      <c r="C68" s="39">
        <f>[1]Tame_2017_2018!C65</f>
        <v>2109.29</v>
      </c>
      <c r="D68" s="38" t="s">
        <v>71</v>
      </c>
    </row>
    <row r="69" spans="1:7" x14ac:dyDescent="0.25">
      <c r="B69">
        <v>2321</v>
      </c>
      <c r="C69" s="39">
        <f>[1]Tame_2017_2018!C73</f>
        <v>23579.87</v>
      </c>
      <c r="D69" s="38" t="s">
        <v>72</v>
      </c>
    </row>
    <row r="70" spans="1:7" x14ac:dyDescent="0.25">
      <c r="B70">
        <v>2341</v>
      </c>
      <c r="C70" s="39">
        <f>[1]Tame_2017_2018!C76</f>
        <v>127.08000000000001</v>
      </c>
      <c r="D70" s="38" t="s">
        <v>73</v>
      </c>
    </row>
    <row r="71" spans="1:7" x14ac:dyDescent="0.25">
      <c r="B71">
        <v>2243</v>
      </c>
      <c r="C71" s="39">
        <f>[1]Tame_2017_2018!C62</f>
        <v>3678.83</v>
      </c>
      <c r="D71" s="38"/>
    </row>
    <row r="72" spans="1:7" x14ac:dyDescent="0.25">
      <c r="B72" s="8" t="s">
        <v>88</v>
      </c>
      <c r="C72" s="39">
        <f>[1]Tame_2017_2018!C63</f>
        <v>4893.78</v>
      </c>
      <c r="D72" s="38"/>
    </row>
    <row r="73" spans="1:7" x14ac:dyDescent="0.25">
      <c r="B73" s="8" t="s">
        <v>89</v>
      </c>
      <c r="C73" s="39">
        <f>[1]Tame_2017_2018!C65</f>
        <v>2109.29</v>
      </c>
      <c r="D73" s="38"/>
    </row>
    <row r="74" spans="1:7" x14ac:dyDescent="0.25">
      <c r="B74">
        <v>2350</v>
      </c>
      <c r="C74" s="39">
        <f>[1]Tame_2017_2018!C77</f>
        <v>4117.99</v>
      </c>
      <c r="D74" s="38" t="s">
        <v>74</v>
      </c>
    </row>
    <row r="75" spans="1:7" x14ac:dyDescent="0.25">
      <c r="B75">
        <v>2370</v>
      </c>
      <c r="C75" s="39">
        <f>[1]Tame_2017_2018!B78*0.3</f>
        <v>711</v>
      </c>
      <c r="D75" s="38"/>
    </row>
    <row r="76" spans="1:7" x14ac:dyDescent="0.25">
      <c r="A76" s="43" t="s">
        <v>75</v>
      </c>
      <c r="B76" s="43"/>
      <c r="C76" s="44">
        <f>SUM(C61:C75)</f>
        <v>78007.702000000005</v>
      </c>
      <c r="D76" s="57"/>
      <c r="E76" s="57"/>
      <c r="F76" s="57"/>
      <c r="G76" s="57"/>
    </row>
    <row r="77" spans="1:7" x14ac:dyDescent="0.25">
      <c r="C77" s="45"/>
      <c r="D77" s="57"/>
      <c r="E77" s="57"/>
      <c r="F77" s="57"/>
      <c r="G77" s="57"/>
    </row>
    <row r="78" spans="1:7" x14ac:dyDescent="0.25">
      <c r="C78" s="46">
        <f>(474+532)*12*1.2409</f>
        <v>14980.144799999998</v>
      </c>
      <c r="D78" s="47" t="s">
        <v>76</v>
      </c>
      <c r="E78" s="38"/>
      <c r="F78" s="38"/>
      <c r="G78" s="38"/>
    </row>
    <row r="79" spans="1:7" x14ac:dyDescent="0.25">
      <c r="A79" s="43" t="s">
        <v>77</v>
      </c>
      <c r="B79" s="43"/>
      <c r="C79" s="44">
        <f>SUM(C78:C78)</f>
        <v>14980.144799999998</v>
      </c>
      <c r="D79" s="38"/>
      <c r="E79" s="38"/>
      <c r="F79" s="38"/>
      <c r="G79" s="38"/>
    </row>
    <row r="80" spans="1:7" x14ac:dyDescent="0.25">
      <c r="C80" s="45"/>
      <c r="D80" s="38"/>
      <c r="E80" s="38"/>
      <c r="F80" s="38"/>
      <c r="G80" s="38"/>
    </row>
    <row r="81" spans="1:4" x14ac:dyDescent="0.25">
      <c r="C81" s="48">
        <f>(1725+1083*0.5)*1.2409*12</f>
        <v>33749.998199999995</v>
      </c>
      <c r="D81" s="47" t="s">
        <v>78</v>
      </c>
    </row>
    <row r="82" spans="1:4" x14ac:dyDescent="0.25">
      <c r="B82">
        <v>2211</v>
      </c>
      <c r="C82">
        <f>[1]Tame_2017_2018!C50</f>
        <v>129.94</v>
      </c>
      <c r="D82" t="s">
        <v>79</v>
      </c>
    </row>
    <row r="83" spans="1:4" x14ac:dyDescent="0.25">
      <c r="B83">
        <v>2219</v>
      </c>
      <c r="C83">
        <f>[1]Tame_2017_2018!C51</f>
        <v>2841.56</v>
      </c>
      <c r="D83" s="38" t="s">
        <v>80</v>
      </c>
    </row>
    <row r="84" spans="1:4" x14ac:dyDescent="0.25">
      <c r="B84">
        <v>2234</v>
      </c>
      <c r="C84">
        <f>[1]Tame_2017_2018!C58</f>
        <v>973.54</v>
      </c>
      <c r="D84" s="38" t="s">
        <v>81</v>
      </c>
    </row>
    <row r="85" spans="1:4" x14ac:dyDescent="0.25">
      <c r="B85">
        <v>2311</v>
      </c>
      <c r="C85">
        <f>[1]Tame_2017_2018!C70</f>
        <v>1099.02</v>
      </c>
      <c r="D85" s="38" t="s">
        <v>82</v>
      </c>
    </row>
    <row r="86" spans="1:4" x14ac:dyDescent="0.25">
      <c r="B86">
        <v>2312</v>
      </c>
      <c r="C86">
        <f>[1]Tame_2017_2018!C71</f>
        <v>6368.63</v>
      </c>
      <c r="D86" s="38" t="s">
        <v>83</v>
      </c>
    </row>
    <row r="87" spans="1:4" x14ac:dyDescent="0.25">
      <c r="B87">
        <v>2322</v>
      </c>
      <c r="C87">
        <f>[1]Tame_2017_2018!C74</f>
        <v>93.759999999999991</v>
      </c>
      <c r="D87" s="38" t="s">
        <v>84</v>
      </c>
    </row>
    <row r="88" spans="1:4" x14ac:dyDescent="0.25">
      <c r="B88">
        <v>2390</v>
      </c>
      <c r="C88">
        <f>[1]Tame_2017_2018!C79</f>
        <v>1261.6500000000001</v>
      </c>
    </row>
    <row r="89" spans="1:4" x14ac:dyDescent="0.25">
      <c r="A89" s="43" t="s">
        <v>85</v>
      </c>
      <c r="B89" s="43"/>
      <c r="C89" s="44">
        <f>SUM(C81:C88)</f>
        <v>46518.098199999993</v>
      </c>
    </row>
    <row r="91" spans="1:4" x14ac:dyDescent="0.25">
      <c r="C91" s="22" t="s">
        <v>86</v>
      </c>
    </row>
    <row r="92" spans="1:4" x14ac:dyDescent="0.25">
      <c r="C92" s="49">
        <v>7682</v>
      </c>
    </row>
  </sheetData>
  <mergeCells count="19">
    <mergeCell ref="D77:G77"/>
    <mergeCell ref="D42:R42"/>
    <mergeCell ref="D43:R43"/>
    <mergeCell ref="C46:Q46"/>
    <mergeCell ref="D52:Q52"/>
    <mergeCell ref="D54:Q54"/>
    <mergeCell ref="D76:G76"/>
    <mergeCell ref="D41:R41"/>
    <mergeCell ref="H3:H4"/>
    <mergeCell ref="D23:R23"/>
    <mergeCell ref="D24:R24"/>
    <mergeCell ref="D25:R25"/>
    <mergeCell ref="D26:R26"/>
    <mergeCell ref="D27:R27"/>
    <mergeCell ref="D28:R28"/>
    <mergeCell ref="D37:R37"/>
    <mergeCell ref="D38:R38"/>
    <mergeCell ref="D39:R39"/>
    <mergeCell ref="D40:R40"/>
  </mergeCells>
  <pageMargins left="0.70866141732283472" right="0.70866141732283472" top="0.74803149606299213" bottom="0.74803149606299213" header="0.31496062992125984" footer="0.31496062992125984"/>
  <pageSetup paperSize="9" scale="63" orientation="landscape" r:id="rId1"/>
  <rowBreaks count="1" manualBreakCount="1">
    <brk id="45"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C6A6-E963-461B-B206-A455E5672A00}">
  <sheetPr>
    <tabColor rgb="FF92D050"/>
  </sheetPr>
  <dimension ref="A1:R88"/>
  <sheetViews>
    <sheetView topLeftCell="A56" zoomScaleNormal="100" workbookViewId="0">
      <selection activeCell="N2" sqref="N2:P2"/>
    </sheetView>
  </sheetViews>
  <sheetFormatPr defaultRowHeight="15" x14ac:dyDescent="0.25"/>
  <cols>
    <col min="1" max="1" width="14.85546875" customWidth="1"/>
    <col min="2" max="2" width="12.85546875" bestFit="1" customWidth="1"/>
    <col min="3" max="3" width="17.5703125" customWidth="1"/>
    <col min="4" max="4" width="26.7109375" customWidth="1"/>
    <col min="7" max="7" width="11.5703125" customWidth="1"/>
    <col min="11" max="11" width="13" customWidth="1"/>
    <col min="12" max="13" width="9.28515625" bestFit="1" customWidth="1"/>
  </cols>
  <sheetData>
    <row r="1" spans="1:18" x14ac:dyDescent="0.25">
      <c r="A1" s="1" t="s">
        <v>0</v>
      </c>
    </row>
    <row r="2" spans="1:18" x14ac:dyDescent="0.25">
      <c r="C2" s="2"/>
      <c r="D2" s="2"/>
      <c r="E2" s="2"/>
      <c r="N2" s="3" t="s">
        <v>1</v>
      </c>
      <c r="O2" s="4" t="s">
        <v>2</v>
      </c>
      <c r="P2" t="s">
        <v>87</v>
      </c>
    </row>
    <row r="3" spans="1:18" ht="15.75" thickBot="1" x14ac:dyDescent="0.3">
      <c r="B3" s="5">
        <f>(((A14/B6+B10)*B8)+B12)/12</f>
        <v>185.02282437843985</v>
      </c>
      <c r="C3" s="6" t="s">
        <v>4</v>
      </c>
      <c r="D3" s="7" t="s">
        <v>5</v>
      </c>
      <c r="E3" s="50"/>
      <c r="F3" s="50"/>
      <c r="G3" s="50"/>
      <c r="H3" s="55" t="s">
        <v>6</v>
      </c>
      <c r="K3" s="8" t="s">
        <v>7</v>
      </c>
      <c r="L3" s="9">
        <f>B3/B8</f>
        <v>4.3028563808939504</v>
      </c>
      <c r="N3" s="10">
        <f>L3*B8</f>
        <v>185.02282437843988</v>
      </c>
      <c r="O3" s="11">
        <f>N3/4</f>
        <v>46.25570609460997</v>
      </c>
      <c r="P3" s="12">
        <f>O3/13</f>
        <v>3.5581312380469208</v>
      </c>
      <c r="Q3" s="51"/>
      <c r="R3" s="52"/>
    </row>
    <row r="4" spans="1:18" x14ac:dyDescent="0.25">
      <c r="B4" s="8" t="s">
        <v>8</v>
      </c>
      <c r="C4" s="6"/>
      <c r="D4" s="53">
        <v>12</v>
      </c>
      <c r="E4" s="53"/>
      <c r="F4" s="53"/>
      <c r="G4" s="53"/>
      <c r="H4" s="55"/>
      <c r="K4" s="8" t="s">
        <v>9</v>
      </c>
      <c r="L4" s="14">
        <f>L3*1.21</f>
        <v>5.2064562208816803</v>
      </c>
      <c r="N4" s="10">
        <f>L4*B8</f>
        <v>223.87761749791224</v>
      </c>
      <c r="O4" s="11">
        <f>O3*1.21</f>
        <v>55.96940437447806</v>
      </c>
      <c r="P4" s="12">
        <f>P3*1.21</f>
        <v>4.3053387980367743</v>
      </c>
      <c r="Q4" s="51"/>
      <c r="R4" s="52"/>
    </row>
    <row r="5" spans="1:18" x14ac:dyDescent="0.25">
      <c r="C5" s="2"/>
      <c r="D5" s="2"/>
      <c r="E5" s="2"/>
      <c r="K5" s="12"/>
      <c r="N5" s="51"/>
      <c r="O5" s="52"/>
    </row>
    <row r="6" spans="1:18" x14ac:dyDescent="0.25">
      <c r="B6" s="15">
        <v>2845.93</v>
      </c>
      <c r="C6" t="s">
        <v>10</v>
      </c>
      <c r="D6" s="16" t="s">
        <v>11</v>
      </c>
      <c r="N6" s="51"/>
      <c r="O6" s="52"/>
    </row>
    <row r="7" spans="1:18" ht="4.5" customHeight="1" x14ac:dyDescent="0.25">
      <c r="B7" s="17"/>
      <c r="D7" s="16"/>
      <c r="N7" s="51"/>
      <c r="O7" s="52"/>
    </row>
    <row r="8" spans="1:18" x14ac:dyDescent="0.25">
      <c r="A8" s="18">
        <f>B8/B6</f>
        <v>1.5109296433854663E-2</v>
      </c>
      <c r="B8" s="19">
        <v>43</v>
      </c>
      <c r="C8" t="s">
        <v>12</v>
      </c>
      <c r="D8" s="20" t="s">
        <v>13</v>
      </c>
      <c r="E8" s="20"/>
      <c r="L8" s="12"/>
      <c r="N8" s="51"/>
      <c r="O8" s="52"/>
    </row>
    <row r="9" spans="1:18" ht="5.25" customHeight="1" x14ac:dyDescent="0.25">
      <c r="B9" s="17"/>
      <c r="D9" s="16"/>
      <c r="N9" s="51"/>
      <c r="O9" s="52"/>
    </row>
    <row r="10" spans="1:18" x14ac:dyDescent="0.25">
      <c r="B10" s="19">
        <f>A46</f>
        <v>16.345482214952579</v>
      </c>
      <c r="C10" t="s">
        <v>14</v>
      </c>
      <c r="D10" s="20" t="s">
        <v>15</v>
      </c>
    </row>
    <row r="11" spans="1:18" ht="7.5" customHeight="1" x14ac:dyDescent="0.25">
      <c r="C11" s="20"/>
    </row>
    <row r="12" spans="1:18" ht="32.25" customHeight="1" x14ac:dyDescent="0.25">
      <c r="B12" s="21">
        <v>28</v>
      </c>
      <c r="C12" s="22" t="s">
        <v>16</v>
      </c>
      <c r="D12" s="23" t="s">
        <v>17</v>
      </c>
    </row>
    <row r="13" spans="1:18" ht="6.75" customHeight="1" x14ac:dyDescent="0.25">
      <c r="C13" s="20"/>
    </row>
    <row r="14" spans="1:18" x14ac:dyDescent="0.25">
      <c r="A14" s="19">
        <f>B23+B28+B30+B32+B34+B35+B36+B37/B43</f>
        <v>98576.274799999999</v>
      </c>
      <c r="B14" t="s">
        <v>18</v>
      </c>
      <c r="C14" t="s">
        <v>19</v>
      </c>
    </row>
    <row r="16" spans="1:18" x14ac:dyDescent="0.25">
      <c r="D16" s="16" t="s">
        <v>20</v>
      </c>
    </row>
    <row r="17" spans="1:18" x14ac:dyDescent="0.25">
      <c r="D17" s="24"/>
    </row>
    <row r="18" spans="1:18" x14ac:dyDescent="0.25">
      <c r="D18" s="25" t="s">
        <v>21</v>
      </c>
    </row>
    <row r="19" spans="1:18" x14ac:dyDescent="0.25">
      <c r="D19" s="26"/>
    </row>
    <row r="20" spans="1:18" x14ac:dyDescent="0.25">
      <c r="D20" s="27" t="s">
        <v>22</v>
      </c>
    </row>
    <row r="23" spans="1:18" ht="15" customHeight="1" x14ac:dyDescent="0.25">
      <c r="B23" s="19">
        <f>C72</f>
        <v>66614.802000000011</v>
      </c>
      <c r="C23" t="s">
        <v>23</v>
      </c>
      <c r="D23" s="54" t="s">
        <v>24</v>
      </c>
      <c r="E23" s="54"/>
      <c r="F23" s="54"/>
      <c r="G23" s="54"/>
      <c r="H23" s="54"/>
      <c r="I23" s="54"/>
      <c r="J23" s="54"/>
      <c r="K23" s="54"/>
      <c r="L23" s="54"/>
      <c r="M23" s="54"/>
      <c r="N23" s="54"/>
      <c r="O23" s="54"/>
      <c r="P23" s="54"/>
      <c r="Q23" s="54"/>
      <c r="R23" s="54"/>
    </row>
    <row r="24" spans="1:18" ht="15" customHeight="1" x14ac:dyDescent="0.25">
      <c r="B24" s="19"/>
      <c r="D24" s="54" t="s">
        <v>25</v>
      </c>
      <c r="E24" s="54"/>
      <c r="F24" s="54"/>
      <c r="G24" s="54"/>
      <c r="H24" s="54"/>
      <c r="I24" s="54"/>
      <c r="J24" s="54"/>
      <c r="K24" s="54"/>
      <c r="L24" s="54"/>
      <c r="M24" s="54"/>
      <c r="N24" s="54"/>
      <c r="O24" s="54"/>
      <c r="P24" s="54"/>
      <c r="Q24" s="54"/>
      <c r="R24" s="54"/>
    </row>
    <row r="25" spans="1:18" ht="15" customHeight="1" x14ac:dyDescent="0.25">
      <c r="A25" s="3"/>
      <c r="B25" s="19"/>
      <c r="D25" s="54" t="s">
        <v>26</v>
      </c>
      <c r="E25" s="54"/>
      <c r="F25" s="54"/>
      <c r="G25" s="54"/>
      <c r="H25" s="54"/>
      <c r="I25" s="54"/>
      <c r="J25" s="54"/>
      <c r="K25" s="54"/>
      <c r="L25" s="54"/>
      <c r="M25" s="54"/>
      <c r="N25" s="54"/>
      <c r="O25" s="54"/>
      <c r="P25" s="54"/>
      <c r="Q25" s="54"/>
      <c r="R25" s="54"/>
    </row>
    <row r="26" spans="1:18" ht="15" customHeight="1" x14ac:dyDescent="0.25">
      <c r="A26" s="3" t="s">
        <v>23</v>
      </c>
      <c r="B26" s="19"/>
      <c r="D26" s="54" t="s">
        <v>27</v>
      </c>
      <c r="E26" s="54"/>
      <c r="F26" s="54"/>
      <c r="G26" s="54"/>
      <c r="H26" s="54"/>
      <c r="I26" s="54"/>
      <c r="J26" s="54"/>
      <c r="K26" s="54"/>
      <c r="L26" s="54"/>
      <c r="M26" s="54"/>
      <c r="N26" s="54"/>
      <c r="O26" s="54"/>
      <c r="P26" s="54"/>
      <c r="Q26" s="54"/>
      <c r="R26" s="54"/>
    </row>
    <row r="27" spans="1:18" ht="15" customHeight="1" x14ac:dyDescent="0.25">
      <c r="B27" s="17"/>
      <c r="D27" s="54" t="s">
        <v>28</v>
      </c>
      <c r="E27" s="54"/>
      <c r="F27" s="54"/>
      <c r="G27" s="54"/>
      <c r="H27" s="54"/>
      <c r="I27" s="54"/>
      <c r="J27" s="54"/>
      <c r="K27" s="54"/>
      <c r="L27" s="54"/>
      <c r="M27" s="54"/>
      <c r="N27" s="54"/>
      <c r="O27" s="54"/>
      <c r="P27" s="54"/>
      <c r="Q27" s="54"/>
      <c r="R27" s="54"/>
    </row>
    <row r="28" spans="1:18" x14ac:dyDescent="0.25">
      <c r="B28" s="19">
        <f>C75</f>
        <v>14980.144799999998</v>
      </c>
      <c r="C28" t="s">
        <v>29</v>
      </c>
      <c r="D28" s="54" t="s">
        <v>30</v>
      </c>
      <c r="E28" s="54"/>
      <c r="F28" s="54"/>
      <c r="G28" s="54"/>
      <c r="H28" s="54"/>
      <c r="I28" s="54"/>
      <c r="J28" s="54"/>
      <c r="K28" s="54"/>
      <c r="L28" s="54"/>
      <c r="M28" s="54"/>
      <c r="N28" s="54"/>
      <c r="O28" s="54"/>
      <c r="P28" s="54"/>
      <c r="Q28" s="54"/>
      <c r="R28" s="54"/>
    </row>
    <row r="29" spans="1:18" x14ac:dyDescent="0.25">
      <c r="B29" s="17"/>
      <c r="D29" t="s">
        <v>31</v>
      </c>
    </row>
    <row r="30" spans="1:18" x14ac:dyDescent="0.25">
      <c r="B30" s="19">
        <f>C88</f>
        <v>7682</v>
      </c>
      <c r="C30" t="s">
        <v>32</v>
      </c>
      <c r="D30" t="s">
        <v>33</v>
      </c>
    </row>
    <row r="31" spans="1:18" x14ac:dyDescent="0.25">
      <c r="B31" s="17"/>
      <c r="D31" t="s">
        <v>34</v>
      </c>
    </row>
    <row r="32" spans="1:18" x14ac:dyDescent="0.25">
      <c r="B32" s="19">
        <f>[1]Tame_2017_2018!C61*0.8</f>
        <v>8970.3279999999995</v>
      </c>
      <c r="C32" t="s">
        <v>35</v>
      </c>
      <c r="D32" t="s">
        <v>36</v>
      </c>
    </row>
    <row r="33" spans="1:18" x14ac:dyDescent="0.25">
      <c r="B33" s="17"/>
      <c r="D33" t="s">
        <v>37</v>
      </c>
    </row>
    <row r="34" spans="1:18" x14ac:dyDescent="0.25">
      <c r="A34" s="3" t="s">
        <v>23</v>
      </c>
      <c r="B34" s="19">
        <f>[1]Tame_2017_2018!C64</f>
        <v>329</v>
      </c>
      <c r="C34" t="s">
        <v>38</v>
      </c>
      <c r="D34" t="s">
        <v>39</v>
      </c>
    </row>
    <row r="35" spans="1:18" ht="30" x14ac:dyDescent="0.25">
      <c r="B35" s="19">
        <v>0</v>
      </c>
      <c r="C35" s="22" t="s">
        <v>40</v>
      </c>
      <c r="D35" t="s">
        <v>41</v>
      </c>
    </row>
    <row r="36" spans="1:18" x14ac:dyDescent="0.25">
      <c r="B36" s="19"/>
      <c r="C36" t="s">
        <v>42</v>
      </c>
      <c r="D36" t="s">
        <v>43</v>
      </c>
    </row>
    <row r="37" spans="1:18" x14ac:dyDescent="0.25">
      <c r="B37" s="19">
        <v>0</v>
      </c>
      <c r="C37" t="s">
        <v>44</v>
      </c>
      <c r="D37" s="54" t="s">
        <v>45</v>
      </c>
      <c r="E37" s="54"/>
      <c r="F37" s="54"/>
      <c r="G37" s="54"/>
      <c r="H37" s="54"/>
      <c r="I37" s="54"/>
      <c r="J37" s="54"/>
      <c r="K37" s="54"/>
      <c r="L37" s="54"/>
      <c r="M37" s="54"/>
      <c r="N37" s="54"/>
      <c r="O37" s="54"/>
      <c r="P37" s="54"/>
      <c r="Q37" s="54"/>
      <c r="R37" s="54"/>
    </row>
    <row r="38" spans="1:18" x14ac:dyDescent="0.25">
      <c r="B38" s="19"/>
      <c r="D38" s="54" t="s">
        <v>46</v>
      </c>
      <c r="E38" s="54"/>
      <c r="F38" s="54"/>
      <c r="G38" s="54"/>
      <c r="H38" s="54"/>
      <c r="I38" s="54"/>
      <c r="J38" s="54"/>
      <c r="K38" s="54"/>
      <c r="L38" s="54"/>
      <c r="M38" s="54"/>
      <c r="N38" s="54"/>
      <c r="O38" s="54"/>
      <c r="P38" s="54"/>
      <c r="Q38" s="54"/>
      <c r="R38" s="54"/>
    </row>
    <row r="39" spans="1:18" x14ac:dyDescent="0.25">
      <c r="B39" s="19"/>
      <c r="D39" s="54" t="s">
        <v>47</v>
      </c>
      <c r="E39" s="54"/>
      <c r="F39" s="54"/>
      <c r="G39" s="54"/>
      <c r="H39" s="54"/>
      <c r="I39" s="54"/>
      <c r="J39" s="54"/>
      <c r="K39" s="54"/>
      <c r="L39" s="54"/>
      <c r="M39" s="54"/>
      <c r="N39" s="54"/>
      <c r="O39" s="54"/>
      <c r="P39" s="54"/>
      <c r="Q39" s="54"/>
      <c r="R39" s="54"/>
    </row>
    <row r="40" spans="1:18" x14ac:dyDescent="0.25">
      <c r="B40" s="19"/>
      <c r="D40" s="54" t="s">
        <v>48</v>
      </c>
      <c r="E40" s="54"/>
      <c r="F40" s="54"/>
      <c r="G40" s="54"/>
      <c r="H40" s="54"/>
      <c r="I40" s="54"/>
      <c r="J40" s="54"/>
      <c r="K40" s="54"/>
      <c r="L40" s="54"/>
      <c r="M40" s="54"/>
      <c r="N40" s="54"/>
      <c r="O40" s="54"/>
      <c r="P40" s="54"/>
      <c r="Q40" s="54"/>
      <c r="R40" s="54"/>
    </row>
    <row r="41" spans="1:18" x14ac:dyDescent="0.25">
      <c r="B41" s="19"/>
      <c r="D41" s="54" t="s">
        <v>49</v>
      </c>
      <c r="E41" s="54"/>
      <c r="F41" s="54"/>
      <c r="G41" s="54"/>
      <c r="H41" s="54"/>
      <c r="I41" s="54"/>
      <c r="J41" s="54"/>
      <c r="K41" s="54"/>
      <c r="L41" s="54"/>
      <c r="M41" s="54"/>
      <c r="N41" s="54"/>
      <c r="O41" s="54"/>
      <c r="P41" s="54"/>
      <c r="Q41" s="54"/>
      <c r="R41" s="54"/>
    </row>
    <row r="42" spans="1:18" x14ac:dyDescent="0.25">
      <c r="B42" s="19"/>
      <c r="D42" s="54" t="s">
        <v>50</v>
      </c>
      <c r="E42" s="54"/>
      <c r="F42" s="54"/>
      <c r="G42" s="54"/>
      <c r="H42" s="54"/>
      <c r="I42" s="54"/>
      <c r="J42" s="54"/>
      <c r="K42" s="54"/>
      <c r="L42" s="54"/>
      <c r="M42" s="54"/>
      <c r="N42" s="54"/>
      <c r="O42" s="54"/>
      <c r="P42" s="54"/>
      <c r="Q42" s="54"/>
      <c r="R42" s="54"/>
    </row>
    <row r="43" spans="1:18" x14ac:dyDescent="0.25">
      <c r="B43" s="19">
        <v>1</v>
      </c>
      <c r="C43" t="s">
        <v>51</v>
      </c>
      <c r="D43" s="54" t="s">
        <v>52</v>
      </c>
      <c r="E43" s="54"/>
      <c r="F43" s="54"/>
      <c r="G43" s="54"/>
      <c r="H43" s="54"/>
      <c r="I43" s="54"/>
      <c r="J43" s="54"/>
      <c r="K43" s="54"/>
      <c r="L43" s="54"/>
      <c r="M43" s="54"/>
      <c r="N43" s="54"/>
      <c r="O43" s="54"/>
      <c r="P43" s="54"/>
      <c r="Q43" s="54"/>
      <c r="R43" s="54"/>
    </row>
    <row r="44" spans="1:18" x14ac:dyDescent="0.25">
      <c r="B44" s="19"/>
      <c r="D44" s="28" t="s">
        <v>53</v>
      </c>
      <c r="E44" s="28"/>
      <c r="F44" s="28"/>
      <c r="G44" s="28"/>
      <c r="H44" s="28"/>
      <c r="I44" s="28"/>
      <c r="J44" s="28"/>
      <c r="K44" s="28"/>
      <c r="L44" s="28"/>
      <c r="M44" s="28"/>
      <c r="N44" s="28"/>
      <c r="O44" s="28"/>
      <c r="P44" s="28"/>
      <c r="Q44" s="28"/>
      <c r="R44" s="28"/>
    </row>
    <row r="46" spans="1:18" ht="30" customHeight="1" x14ac:dyDescent="0.25">
      <c r="A46" s="29">
        <f>B52*B54/B56</f>
        <v>16.345482214952579</v>
      </c>
      <c r="B46" t="s">
        <v>14</v>
      </c>
      <c r="C46" s="59" t="s">
        <v>54</v>
      </c>
      <c r="D46" s="59"/>
      <c r="E46" s="59"/>
      <c r="F46" s="59"/>
      <c r="G46" s="59"/>
      <c r="H46" s="59"/>
      <c r="I46" s="59"/>
      <c r="J46" s="59"/>
      <c r="K46" s="59"/>
      <c r="L46" s="59"/>
      <c r="M46" s="59"/>
      <c r="N46" s="59"/>
      <c r="O46" s="59"/>
      <c r="P46" s="59"/>
      <c r="Q46" s="59"/>
    </row>
    <row r="48" spans="1:18" x14ac:dyDescent="0.25">
      <c r="E48" s="30" t="s">
        <v>55</v>
      </c>
    </row>
    <row r="50" spans="2:17" x14ac:dyDescent="0.25">
      <c r="E50" s="30" t="s">
        <v>56</v>
      </c>
    </row>
    <row r="52" spans="2:17" ht="46.5" customHeight="1" x14ac:dyDescent="0.25">
      <c r="B52" s="31">
        <f>C85</f>
        <v>46518.098199999993</v>
      </c>
      <c r="C52" t="s">
        <v>57</v>
      </c>
      <c r="D52" s="59" t="s">
        <v>58</v>
      </c>
      <c r="E52" s="59"/>
      <c r="F52" s="59"/>
      <c r="G52" s="59"/>
      <c r="H52" s="59"/>
      <c r="I52" s="59"/>
      <c r="J52" s="59"/>
      <c r="K52" s="59"/>
      <c r="L52" s="59"/>
      <c r="M52" s="59"/>
      <c r="N52" s="59"/>
      <c r="O52" s="59"/>
      <c r="P52" s="59"/>
      <c r="Q52" s="59"/>
    </row>
    <row r="53" spans="2:17" s="2" customFormat="1" ht="7.5" customHeight="1" x14ac:dyDescent="0.25">
      <c r="D53" s="32"/>
      <c r="E53" s="32"/>
      <c r="F53" s="32"/>
      <c r="G53" s="32"/>
      <c r="H53" s="32"/>
      <c r="I53" s="32"/>
      <c r="J53" s="32"/>
      <c r="K53" s="32"/>
      <c r="L53" s="32"/>
      <c r="M53" s="32"/>
      <c r="N53" s="32"/>
      <c r="O53" s="32"/>
      <c r="P53" s="32"/>
      <c r="Q53" s="32"/>
    </row>
    <row r="54" spans="2:17" ht="32.25" customHeight="1" x14ac:dyDescent="0.25">
      <c r="B54" s="33">
        <v>1</v>
      </c>
      <c r="C54" t="s">
        <v>59</v>
      </c>
      <c r="D54" s="59" t="s">
        <v>60</v>
      </c>
      <c r="E54" s="59"/>
      <c r="F54" s="59"/>
      <c r="G54" s="59"/>
      <c r="H54" s="59"/>
      <c r="I54" s="59"/>
      <c r="J54" s="59"/>
      <c r="K54" s="59"/>
      <c r="L54" s="59"/>
      <c r="M54" s="59"/>
      <c r="N54" s="59"/>
      <c r="O54" s="59"/>
      <c r="P54" s="59"/>
      <c r="Q54" s="59"/>
    </row>
    <row r="55" spans="2:17" ht="6" customHeight="1" x14ac:dyDescent="0.25"/>
    <row r="56" spans="2:17" x14ac:dyDescent="0.25">
      <c r="B56" s="19">
        <f>B6</f>
        <v>2845.93</v>
      </c>
      <c r="C56" t="s">
        <v>61</v>
      </c>
      <c r="D56" s="30" t="s">
        <v>62</v>
      </c>
    </row>
    <row r="59" spans="2:17" x14ac:dyDescent="0.25">
      <c r="C59" s="34"/>
      <c r="D59" s="34"/>
      <c r="E59" s="34"/>
      <c r="F59" s="34"/>
    </row>
    <row r="60" spans="2:17" x14ac:dyDescent="0.25">
      <c r="B60" s="35" t="s">
        <v>63</v>
      </c>
      <c r="C60" s="34"/>
      <c r="D60" s="34"/>
      <c r="E60" s="34"/>
      <c r="F60" s="34"/>
    </row>
    <row r="61" spans="2:17" x14ac:dyDescent="0.25">
      <c r="B61">
        <v>2222</v>
      </c>
      <c r="C61" s="17">
        <f>[1]Tame_2017_2018!C53</f>
        <v>4229.2700000000004</v>
      </c>
      <c r="D61" s="36" t="s">
        <v>64</v>
      </c>
    </row>
    <row r="62" spans="2:17" x14ac:dyDescent="0.25">
      <c r="B62">
        <v>2223</v>
      </c>
      <c r="C62" s="17">
        <f>[1]Tame_2017_2018!C54</f>
        <v>20297.22</v>
      </c>
      <c r="D62" s="37" t="s">
        <v>65</v>
      </c>
    </row>
    <row r="63" spans="2:17" x14ac:dyDescent="0.25">
      <c r="B63">
        <v>2224</v>
      </c>
      <c r="C63" s="17">
        <f>[1]Tame_2017_2018!C55</f>
        <v>274.74</v>
      </c>
      <c r="D63" s="38" t="s">
        <v>66</v>
      </c>
    </row>
    <row r="64" spans="2:17" x14ac:dyDescent="0.25">
      <c r="B64">
        <v>2239</v>
      </c>
      <c r="C64" s="39">
        <f>[1]Tame_2017_2018!C59</f>
        <v>1064.1500000000001</v>
      </c>
      <c r="D64" s="38" t="s">
        <v>67</v>
      </c>
    </row>
    <row r="65" spans="1:7" x14ac:dyDescent="0.25">
      <c r="A65" s="40"/>
      <c r="B65" s="40">
        <v>2241</v>
      </c>
      <c r="C65" s="41">
        <f>[1]Tame_2017_2018!C61*0.2</f>
        <v>2242.5819999999999</v>
      </c>
      <c r="D65" s="42" t="s">
        <v>68</v>
      </c>
      <c r="E65" s="40"/>
      <c r="F65" s="40"/>
    </row>
    <row r="66" spans="1:7" x14ac:dyDescent="0.25">
      <c r="B66">
        <v>2243</v>
      </c>
      <c r="C66" s="39">
        <f>[1]Tame_2017_2018!C62</f>
        <v>3678.83</v>
      </c>
      <c r="D66" s="38" t="s">
        <v>69</v>
      </c>
      <c r="E66" s="38"/>
    </row>
    <row r="67" spans="1:7" x14ac:dyDescent="0.25">
      <c r="B67">
        <v>2244</v>
      </c>
      <c r="C67" s="39">
        <f>[1]Tame_2017_2018!C63</f>
        <v>4893.78</v>
      </c>
      <c r="D67" s="38" t="s">
        <v>70</v>
      </c>
    </row>
    <row r="68" spans="1:7" x14ac:dyDescent="0.25">
      <c r="B68">
        <v>2249</v>
      </c>
      <c r="C68" s="39">
        <f>[1]Tame_2017_2018!C65</f>
        <v>2109.29</v>
      </c>
      <c r="D68" s="38" t="s">
        <v>71</v>
      </c>
    </row>
    <row r="69" spans="1:7" x14ac:dyDescent="0.25">
      <c r="B69">
        <v>2321</v>
      </c>
      <c r="C69" s="39">
        <f>[1]Tame_2017_2018!C73</f>
        <v>23579.87</v>
      </c>
      <c r="D69" s="38" t="s">
        <v>72</v>
      </c>
    </row>
    <row r="70" spans="1:7" x14ac:dyDescent="0.25">
      <c r="B70">
        <v>2341</v>
      </c>
      <c r="C70" s="39">
        <f>[1]Tame_2017_2018!C76</f>
        <v>127.08000000000001</v>
      </c>
      <c r="D70" s="38" t="s">
        <v>73</v>
      </c>
    </row>
    <row r="71" spans="1:7" x14ac:dyDescent="0.25">
      <c r="B71">
        <v>2350</v>
      </c>
      <c r="C71" s="39">
        <f>[1]Tame_2017_2018!C77</f>
        <v>4117.99</v>
      </c>
      <c r="D71" s="38" t="s">
        <v>74</v>
      </c>
    </row>
    <row r="72" spans="1:7" x14ac:dyDescent="0.25">
      <c r="A72" s="43" t="s">
        <v>75</v>
      </c>
      <c r="B72" s="43"/>
      <c r="C72" s="44">
        <f>SUM(C61:C71)</f>
        <v>66614.802000000011</v>
      </c>
      <c r="D72" s="57"/>
      <c r="E72" s="57"/>
      <c r="F72" s="57"/>
      <c r="G72" s="57"/>
    </row>
    <row r="73" spans="1:7" x14ac:dyDescent="0.25">
      <c r="C73" s="45"/>
      <c r="D73" s="57"/>
      <c r="E73" s="57"/>
      <c r="F73" s="57"/>
      <c r="G73" s="57"/>
    </row>
    <row r="74" spans="1:7" x14ac:dyDescent="0.25">
      <c r="C74" s="46">
        <f>(474+532)*12*1.2409</f>
        <v>14980.144799999998</v>
      </c>
      <c r="D74" s="47" t="s">
        <v>76</v>
      </c>
      <c r="E74" s="38"/>
      <c r="F74" s="38"/>
      <c r="G74" s="38"/>
    </row>
    <row r="75" spans="1:7" x14ac:dyDescent="0.25">
      <c r="A75" s="43" t="s">
        <v>77</v>
      </c>
      <c r="B75" s="43"/>
      <c r="C75" s="44">
        <f>SUM(C74:C74)</f>
        <v>14980.144799999998</v>
      </c>
      <c r="D75" s="38"/>
      <c r="E75" s="38"/>
      <c r="F75" s="38"/>
      <c r="G75" s="38"/>
    </row>
    <row r="76" spans="1:7" x14ac:dyDescent="0.25">
      <c r="C76" s="45"/>
      <c r="D76" s="38"/>
      <c r="E76" s="38"/>
      <c r="F76" s="38"/>
      <c r="G76" s="38"/>
    </row>
    <row r="77" spans="1:7" x14ac:dyDescent="0.25">
      <c r="C77" s="48">
        <f>(1725+1083*0.5)*1.2409*12</f>
        <v>33749.998199999995</v>
      </c>
      <c r="D77" s="47" t="s">
        <v>78</v>
      </c>
    </row>
    <row r="78" spans="1:7" x14ac:dyDescent="0.25">
      <c r="B78">
        <v>2211</v>
      </c>
      <c r="C78">
        <f>[1]Tame_2017_2018!C50</f>
        <v>129.94</v>
      </c>
      <c r="D78" t="s">
        <v>79</v>
      </c>
    </row>
    <row r="79" spans="1:7" x14ac:dyDescent="0.25">
      <c r="B79">
        <v>2219</v>
      </c>
      <c r="C79">
        <f>[1]Tame_2017_2018!C51</f>
        <v>2841.56</v>
      </c>
      <c r="D79" s="38" t="s">
        <v>80</v>
      </c>
    </row>
    <row r="80" spans="1:7" x14ac:dyDescent="0.25">
      <c r="B80">
        <v>2234</v>
      </c>
      <c r="C80">
        <f>[1]Tame_2017_2018!C58</f>
        <v>973.54</v>
      </c>
      <c r="D80" s="38" t="s">
        <v>81</v>
      </c>
    </row>
    <row r="81" spans="1:4" x14ac:dyDescent="0.25">
      <c r="B81">
        <v>2311</v>
      </c>
      <c r="C81">
        <f>[1]Tame_2017_2018!C70</f>
        <v>1099.02</v>
      </c>
      <c r="D81" s="38" t="s">
        <v>82</v>
      </c>
    </row>
    <row r="82" spans="1:4" x14ac:dyDescent="0.25">
      <c r="B82">
        <v>2312</v>
      </c>
      <c r="C82">
        <f>[1]Tame_2017_2018!C71</f>
        <v>6368.63</v>
      </c>
      <c r="D82" s="38" t="s">
        <v>83</v>
      </c>
    </row>
    <row r="83" spans="1:4" x14ac:dyDescent="0.25">
      <c r="B83">
        <v>2322</v>
      </c>
      <c r="C83">
        <f>[1]Tame_2017_2018!C74</f>
        <v>93.759999999999991</v>
      </c>
      <c r="D83" s="38" t="s">
        <v>84</v>
      </c>
    </row>
    <row r="84" spans="1:4" x14ac:dyDescent="0.25">
      <c r="B84">
        <v>2390</v>
      </c>
      <c r="C84">
        <f>[1]Tame_2017_2018!C79</f>
        <v>1261.6500000000001</v>
      </c>
    </row>
    <row r="85" spans="1:4" x14ac:dyDescent="0.25">
      <c r="A85" s="43" t="s">
        <v>85</v>
      </c>
      <c r="B85" s="43"/>
      <c r="C85" s="44">
        <f>SUM(C77:C84)</f>
        <v>46518.098199999993</v>
      </c>
    </row>
    <row r="87" spans="1:4" x14ac:dyDescent="0.25">
      <c r="C87" s="22" t="s">
        <v>86</v>
      </c>
    </row>
    <row r="88" spans="1:4" x14ac:dyDescent="0.25">
      <c r="C88" s="49">
        <v>7682</v>
      </c>
    </row>
  </sheetData>
  <mergeCells count="19">
    <mergeCell ref="D73:G73"/>
    <mergeCell ref="D42:R42"/>
    <mergeCell ref="D43:R43"/>
    <mergeCell ref="C46:Q46"/>
    <mergeCell ref="D52:Q52"/>
    <mergeCell ref="D54:Q54"/>
    <mergeCell ref="D72:G72"/>
    <mergeCell ref="D41:R41"/>
    <mergeCell ref="H3:H4"/>
    <mergeCell ref="D23:R23"/>
    <mergeCell ref="D24:R24"/>
    <mergeCell ref="D25:R25"/>
    <mergeCell ref="D26:R26"/>
    <mergeCell ref="D27:R27"/>
    <mergeCell ref="D28:R28"/>
    <mergeCell ref="D37:R37"/>
    <mergeCell ref="D38:R38"/>
    <mergeCell ref="D39:R39"/>
    <mergeCell ref="D40:R40"/>
  </mergeCells>
  <pageMargins left="0.70866141732283472" right="0.70866141732283472" top="0.74803149606299213" bottom="0.74803149606299213" header="0.31496062992125984" footer="0.31496062992125984"/>
  <pageSetup paperSize="9" scale="60" orientation="landscape" r:id="rId1"/>
  <rowBreaks count="1" manualBreakCount="1">
    <brk id="45"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ECBA-6BC1-4E07-9519-044246F9418B}">
  <sheetPr>
    <tabColor rgb="FF92D050"/>
  </sheetPr>
  <dimension ref="A1:R88"/>
  <sheetViews>
    <sheetView tabSelected="1" zoomScaleNormal="100" workbookViewId="0">
      <selection activeCell="N2" sqref="N2:P2"/>
    </sheetView>
  </sheetViews>
  <sheetFormatPr defaultRowHeight="15" x14ac:dyDescent="0.25"/>
  <cols>
    <col min="1" max="1" width="14.85546875" customWidth="1"/>
    <col min="2" max="2" width="12.85546875" bestFit="1" customWidth="1"/>
    <col min="3" max="3" width="18.140625" customWidth="1"/>
    <col min="4" max="4" width="26.7109375" customWidth="1"/>
    <col min="7" max="7" width="11.7109375" customWidth="1"/>
    <col min="11" max="11" width="13" customWidth="1"/>
    <col min="12" max="13" width="9.28515625" bestFit="1" customWidth="1"/>
  </cols>
  <sheetData>
    <row r="1" spans="1:17" x14ac:dyDescent="0.25">
      <c r="A1" s="1" t="s">
        <v>0</v>
      </c>
    </row>
    <row r="2" spans="1:17" x14ac:dyDescent="0.25">
      <c r="C2" s="2"/>
      <c r="D2" s="2"/>
      <c r="E2" s="2"/>
      <c r="N2" s="3" t="s">
        <v>1</v>
      </c>
      <c r="O2" t="s">
        <v>93</v>
      </c>
    </row>
    <row r="3" spans="1:17" ht="15.75" thickBot="1" x14ac:dyDescent="0.3">
      <c r="B3" s="5">
        <f>(((A14/B6+B10)*B8)+B12)/12</f>
        <v>431.65936843843656</v>
      </c>
      <c r="C3" s="6" t="s">
        <v>4</v>
      </c>
      <c r="D3" s="7" t="s">
        <v>5</v>
      </c>
      <c r="E3" s="50"/>
      <c r="F3" s="50"/>
      <c r="G3" s="50"/>
      <c r="H3" s="55" t="s">
        <v>6</v>
      </c>
      <c r="K3" s="8" t="s">
        <v>7</v>
      </c>
      <c r="L3" s="9">
        <f>B3/B8</f>
        <v>5.0873231401112147</v>
      </c>
      <c r="N3" s="10">
        <f>L3*B8</f>
        <v>431.65936843843656</v>
      </c>
      <c r="O3" s="12">
        <f>N3/4/8</f>
        <v>13.489355263701142</v>
      </c>
      <c r="Q3" s="13"/>
    </row>
    <row r="4" spans="1:17" x14ac:dyDescent="0.25">
      <c r="B4" s="8" t="s">
        <v>8</v>
      </c>
      <c r="C4" s="6"/>
      <c r="D4" s="53">
        <v>12</v>
      </c>
      <c r="E4" s="53"/>
      <c r="F4" s="53"/>
      <c r="G4" s="53"/>
      <c r="H4" s="55"/>
      <c r="K4" s="8" t="s">
        <v>9</v>
      </c>
      <c r="L4" s="14">
        <f>L3*1.21</f>
        <v>6.1556609995345699</v>
      </c>
      <c r="N4" s="10">
        <f>L4*B8</f>
        <v>522.30783581050821</v>
      </c>
      <c r="O4" s="12">
        <f>O3*1.21</f>
        <v>16.322119869078382</v>
      </c>
      <c r="Q4" s="13"/>
    </row>
    <row r="5" spans="1:17" x14ac:dyDescent="0.25">
      <c r="C5" s="2"/>
      <c r="D5" s="2"/>
      <c r="E5" s="2"/>
      <c r="K5" s="12"/>
      <c r="O5" s="13"/>
    </row>
    <row r="6" spans="1:17" x14ac:dyDescent="0.25">
      <c r="B6" s="15">
        <v>2845.93</v>
      </c>
      <c r="C6" t="s">
        <v>10</v>
      </c>
      <c r="D6" s="16" t="s">
        <v>11</v>
      </c>
      <c r="O6" s="13"/>
    </row>
    <row r="7" spans="1:17" ht="4.5" customHeight="1" x14ac:dyDescent="0.25">
      <c r="B7" s="17"/>
      <c r="D7" s="16"/>
      <c r="O7" s="13"/>
    </row>
    <row r="8" spans="1:17" x14ac:dyDescent="0.25">
      <c r="A8" s="18">
        <f>B8/B6</f>
        <v>2.9814507032850421E-2</v>
      </c>
      <c r="B8" s="19">
        <v>84.85</v>
      </c>
      <c r="C8" t="s">
        <v>12</v>
      </c>
      <c r="D8" s="20" t="s">
        <v>13</v>
      </c>
      <c r="E8" s="20"/>
      <c r="L8" s="12"/>
    </row>
    <row r="9" spans="1:17" ht="5.25" customHeight="1" x14ac:dyDescent="0.25">
      <c r="B9" s="17"/>
      <c r="D9" s="16"/>
    </row>
    <row r="10" spans="1:17" x14ac:dyDescent="0.25">
      <c r="B10" s="19">
        <f>A46</f>
        <v>19.178780363536699</v>
      </c>
      <c r="C10" t="s">
        <v>14</v>
      </c>
      <c r="D10" s="20" t="s">
        <v>15</v>
      </c>
    </row>
    <row r="11" spans="1:17" ht="7.5" customHeight="1" x14ac:dyDescent="0.25">
      <c r="C11" s="20"/>
    </row>
    <row r="12" spans="1:17" ht="32.25" customHeight="1" x14ac:dyDescent="0.25">
      <c r="B12" s="21">
        <v>28</v>
      </c>
      <c r="C12" s="22" t="s">
        <v>16</v>
      </c>
      <c r="D12" s="23" t="s">
        <v>17</v>
      </c>
    </row>
    <row r="13" spans="1:17" ht="6.75" customHeight="1" x14ac:dyDescent="0.25">
      <c r="C13" s="20"/>
    </row>
    <row r="14" spans="1:17" x14ac:dyDescent="0.25">
      <c r="A14" s="19">
        <f>B23+B28+B30+B32+B34+B35+B36+B37/B43</f>
        <v>118217.38</v>
      </c>
      <c r="B14" t="s">
        <v>18</v>
      </c>
      <c r="C14" t="s">
        <v>19</v>
      </c>
    </row>
    <row r="16" spans="1:17" x14ac:dyDescent="0.25">
      <c r="D16" s="16" t="s">
        <v>20</v>
      </c>
    </row>
    <row r="17" spans="1:18" x14ac:dyDescent="0.25">
      <c r="D17" s="24"/>
    </row>
    <row r="18" spans="1:18" x14ac:dyDescent="0.25">
      <c r="D18" s="25" t="s">
        <v>21</v>
      </c>
    </row>
    <row r="19" spans="1:18" x14ac:dyDescent="0.25">
      <c r="D19" s="26"/>
    </row>
    <row r="20" spans="1:18" x14ac:dyDescent="0.25">
      <c r="D20" s="27" t="s">
        <v>22</v>
      </c>
    </row>
    <row r="23" spans="1:18" ht="15" customHeight="1" x14ac:dyDescent="0.25">
      <c r="B23" s="19">
        <f>C72</f>
        <v>66614.802000000011</v>
      </c>
      <c r="C23" t="s">
        <v>23</v>
      </c>
      <c r="D23" s="54" t="s">
        <v>24</v>
      </c>
      <c r="E23" s="54"/>
      <c r="F23" s="54"/>
      <c r="G23" s="54"/>
      <c r="H23" s="54"/>
      <c r="I23" s="54"/>
      <c r="J23" s="54"/>
      <c r="K23" s="54"/>
      <c r="L23" s="54"/>
      <c r="M23" s="54"/>
      <c r="N23" s="54"/>
      <c r="O23" s="54"/>
      <c r="P23" s="54"/>
      <c r="Q23" s="54"/>
      <c r="R23" s="54"/>
    </row>
    <row r="24" spans="1:18" ht="15" customHeight="1" x14ac:dyDescent="0.25">
      <c r="B24" s="19"/>
      <c r="D24" s="54" t="s">
        <v>25</v>
      </c>
      <c r="E24" s="54"/>
      <c r="F24" s="54"/>
      <c r="G24" s="54"/>
      <c r="H24" s="54"/>
      <c r="I24" s="54"/>
      <c r="J24" s="54"/>
      <c r="K24" s="54"/>
      <c r="L24" s="54"/>
      <c r="M24" s="54"/>
      <c r="N24" s="54"/>
      <c r="O24" s="54"/>
      <c r="P24" s="54"/>
      <c r="Q24" s="54"/>
      <c r="R24" s="54"/>
    </row>
    <row r="25" spans="1:18" ht="15" customHeight="1" x14ac:dyDescent="0.25">
      <c r="A25" s="3"/>
      <c r="B25" s="19"/>
      <c r="D25" s="54" t="s">
        <v>26</v>
      </c>
      <c r="E25" s="54"/>
      <c r="F25" s="54"/>
      <c r="G25" s="54"/>
      <c r="H25" s="54"/>
      <c r="I25" s="54"/>
      <c r="J25" s="54"/>
      <c r="K25" s="54"/>
      <c r="L25" s="54"/>
      <c r="M25" s="54"/>
      <c r="N25" s="54"/>
      <c r="O25" s="54"/>
      <c r="P25" s="54"/>
      <c r="Q25" s="54"/>
      <c r="R25" s="54"/>
    </row>
    <row r="26" spans="1:18" ht="15" customHeight="1" x14ac:dyDescent="0.25">
      <c r="A26" s="3" t="s">
        <v>23</v>
      </c>
      <c r="B26" s="19"/>
      <c r="D26" s="54" t="s">
        <v>27</v>
      </c>
      <c r="E26" s="54"/>
      <c r="F26" s="54"/>
      <c r="G26" s="54"/>
      <c r="H26" s="54"/>
      <c r="I26" s="54"/>
      <c r="J26" s="54"/>
      <c r="K26" s="54"/>
      <c r="L26" s="54"/>
      <c r="M26" s="54"/>
      <c r="N26" s="54"/>
      <c r="O26" s="54"/>
      <c r="P26" s="54"/>
      <c r="Q26" s="54"/>
      <c r="R26" s="54"/>
    </row>
    <row r="27" spans="1:18" ht="15" customHeight="1" x14ac:dyDescent="0.25">
      <c r="B27" s="17"/>
      <c r="D27" s="54" t="s">
        <v>28</v>
      </c>
      <c r="E27" s="54"/>
      <c r="F27" s="54"/>
      <c r="G27" s="54"/>
      <c r="H27" s="54"/>
      <c r="I27" s="54"/>
      <c r="J27" s="54"/>
      <c r="K27" s="54"/>
      <c r="L27" s="54"/>
      <c r="M27" s="54"/>
      <c r="N27" s="54"/>
      <c r="O27" s="54"/>
      <c r="P27" s="54"/>
      <c r="Q27" s="54"/>
      <c r="R27" s="54"/>
    </row>
    <row r="28" spans="1:18" x14ac:dyDescent="0.25">
      <c r="B28" s="19">
        <f>C75</f>
        <v>34621.11</v>
      </c>
      <c r="C28" t="s">
        <v>29</v>
      </c>
      <c r="D28" s="54" t="s">
        <v>30</v>
      </c>
      <c r="E28" s="54"/>
      <c r="F28" s="54"/>
      <c r="G28" s="54"/>
      <c r="H28" s="54"/>
      <c r="I28" s="54"/>
      <c r="J28" s="54"/>
      <c r="K28" s="54"/>
      <c r="L28" s="54"/>
      <c r="M28" s="54"/>
      <c r="N28" s="54"/>
      <c r="O28" s="54"/>
      <c r="P28" s="54"/>
      <c r="Q28" s="54"/>
      <c r="R28" s="54"/>
    </row>
    <row r="29" spans="1:18" x14ac:dyDescent="0.25">
      <c r="B29" s="17"/>
      <c r="D29" t="s">
        <v>31</v>
      </c>
    </row>
    <row r="30" spans="1:18" x14ac:dyDescent="0.25">
      <c r="B30" s="19">
        <f>C88</f>
        <v>7682.14</v>
      </c>
      <c r="C30" t="s">
        <v>32</v>
      </c>
      <c r="D30" t="s">
        <v>33</v>
      </c>
    </row>
    <row r="31" spans="1:18" x14ac:dyDescent="0.25">
      <c r="B31" s="17"/>
      <c r="D31" t="s">
        <v>34</v>
      </c>
    </row>
    <row r="32" spans="1:18" x14ac:dyDescent="0.25">
      <c r="B32" s="19">
        <f>[1]Tame_2017_2018!C61*0.8</f>
        <v>8970.3279999999995</v>
      </c>
      <c r="C32" t="s">
        <v>35</v>
      </c>
      <c r="D32" t="s">
        <v>36</v>
      </c>
    </row>
    <row r="33" spans="1:18" x14ac:dyDescent="0.25">
      <c r="B33" s="17"/>
      <c r="D33" t="s">
        <v>37</v>
      </c>
    </row>
    <row r="34" spans="1:18" x14ac:dyDescent="0.25">
      <c r="A34" s="3" t="s">
        <v>23</v>
      </c>
      <c r="B34" s="19">
        <f>[1]Tame_2017_2018!C64</f>
        <v>329</v>
      </c>
      <c r="C34" t="s">
        <v>38</v>
      </c>
      <c r="D34" t="s">
        <v>39</v>
      </c>
    </row>
    <row r="35" spans="1:18" ht="30" x14ac:dyDescent="0.25">
      <c r="B35" s="19">
        <v>0</v>
      </c>
      <c r="C35" s="22" t="s">
        <v>40</v>
      </c>
      <c r="D35" t="s">
        <v>41</v>
      </c>
    </row>
    <row r="36" spans="1:18" x14ac:dyDescent="0.25">
      <c r="B36" s="19"/>
      <c r="C36" t="s">
        <v>42</v>
      </c>
      <c r="D36" t="s">
        <v>43</v>
      </c>
    </row>
    <row r="37" spans="1:18" x14ac:dyDescent="0.25">
      <c r="B37" s="19">
        <v>0</v>
      </c>
      <c r="C37" t="s">
        <v>44</v>
      </c>
      <c r="D37" s="54" t="s">
        <v>45</v>
      </c>
      <c r="E37" s="54"/>
      <c r="F37" s="54"/>
      <c r="G37" s="54"/>
      <c r="H37" s="54"/>
      <c r="I37" s="54"/>
      <c r="J37" s="54"/>
      <c r="K37" s="54"/>
      <c r="L37" s="54"/>
      <c r="M37" s="54"/>
      <c r="N37" s="54"/>
      <c r="O37" s="54"/>
      <c r="P37" s="54"/>
      <c r="Q37" s="54"/>
      <c r="R37" s="54"/>
    </row>
    <row r="38" spans="1:18" x14ac:dyDescent="0.25">
      <c r="B38" s="19"/>
      <c r="D38" s="54" t="s">
        <v>46</v>
      </c>
      <c r="E38" s="54"/>
      <c r="F38" s="54"/>
      <c r="G38" s="54"/>
      <c r="H38" s="54"/>
      <c r="I38" s="54"/>
      <c r="J38" s="54"/>
      <c r="K38" s="54"/>
      <c r="L38" s="54"/>
      <c r="M38" s="54"/>
      <c r="N38" s="54"/>
      <c r="O38" s="54"/>
      <c r="P38" s="54"/>
      <c r="Q38" s="54"/>
      <c r="R38" s="54"/>
    </row>
    <row r="39" spans="1:18" x14ac:dyDescent="0.25">
      <c r="B39" s="19"/>
      <c r="D39" s="54" t="s">
        <v>47</v>
      </c>
      <c r="E39" s="54"/>
      <c r="F39" s="54"/>
      <c r="G39" s="54"/>
      <c r="H39" s="54"/>
      <c r="I39" s="54"/>
      <c r="J39" s="54"/>
      <c r="K39" s="54"/>
      <c r="L39" s="54"/>
      <c r="M39" s="54"/>
      <c r="N39" s="54"/>
      <c r="O39" s="54"/>
      <c r="P39" s="54"/>
      <c r="Q39" s="54"/>
      <c r="R39" s="54"/>
    </row>
    <row r="40" spans="1:18" x14ac:dyDescent="0.25">
      <c r="B40" s="19"/>
      <c r="D40" s="54" t="s">
        <v>48</v>
      </c>
      <c r="E40" s="54"/>
      <c r="F40" s="54"/>
      <c r="G40" s="54"/>
      <c r="H40" s="54"/>
      <c r="I40" s="54"/>
      <c r="J40" s="54"/>
      <c r="K40" s="54"/>
      <c r="L40" s="54"/>
      <c r="M40" s="54"/>
      <c r="N40" s="54"/>
      <c r="O40" s="54"/>
      <c r="P40" s="54"/>
      <c r="Q40" s="54"/>
      <c r="R40" s="54"/>
    </row>
    <row r="41" spans="1:18" x14ac:dyDescent="0.25">
      <c r="B41" s="19"/>
      <c r="D41" s="54" t="s">
        <v>49</v>
      </c>
      <c r="E41" s="54"/>
      <c r="F41" s="54"/>
      <c r="G41" s="54"/>
      <c r="H41" s="54"/>
      <c r="I41" s="54"/>
      <c r="J41" s="54"/>
      <c r="K41" s="54"/>
      <c r="L41" s="54"/>
      <c r="M41" s="54"/>
      <c r="N41" s="54"/>
      <c r="O41" s="54"/>
      <c r="P41" s="54"/>
      <c r="Q41" s="54"/>
      <c r="R41" s="54"/>
    </row>
    <row r="42" spans="1:18" x14ac:dyDescent="0.25">
      <c r="B42" s="19"/>
      <c r="D42" s="54" t="s">
        <v>50</v>
      </c>
      <c r="E42" s="54"/>
      <c r="F42" s="54"/>
      <c r="G42" s="54"/>
      <c r="H42" s="54"/>
      <c r="I42" s="54"/>
      <c r="J42" s="54"/>
      <c r="K42" s="54"/>
      <c r="L42" s="54"/>
      <c r="M42" s="54"/>
      <c r="N42" s="54"/>
      <c r="O42" s="54"/>
      <c r="P42" s="54"/>
      <c r="Q42" s="54"/>
      <c r="R42" s="54"/>
    </row>
    <row r="43" spans="1:18" x14ac:dyDescent="0.25">
      <c r="B43" s="19">
        <v>1</v>
      </c>
      <c r="C43" t="s">
        <v>51</v>
      </c>
      <c r="D43" s="54" t="s">
        <v>52</v>
      </c>
      <c r="E43" s="54"/>
      <c r="F43" s="54"/>
      <c r="G43" s="54"/>
      <c r="H43" s="54"/>
      <c r="I43" s="54"/>
      <c r="J43" s="54"/>
      <c r="K43" s="54"/>
      <c r="L43" s="54"/>
      <c r="M43" s="54"/>
      <c r="N43" s="54"/>
      <c r="O43" s="54"/>
      <c r="P43" s="54"/>
      <c r="Q43" s="54"/>
      <c r="R43" s="54"/>
    </row>
    <row r="44" spans="1:18" x14ac:dyDescent="0.25">
      <c r="B44" s="19"/>
      <c r="D44" s="28" t="s">
        <v>53</v>
      </c>
      <c r="E44" s="28"/>
      <c r="F44" s="28"/>
      <c r="G44" s="28"/>
      <c r="H44" s="28"/>
      <c r="I44" s="28"/>
      <c r="J44" s="28"/>
      <c r="K44" s="28"/>
      <c r="L44" s="28"/>
      <c r="M44" s="28"/>
      <c r="N44" s="28"/>
      <c r="O44" s="28"/>
      <c r="P44" s="28"/>
      <c r="Q44" s="28"/>
      <c r="R44" s="28"/>
    </row>
    <row r="46" spans="1:18" ht="30" customHeight="1" x14ac:dyDescent="0.25">
      <c r="A46" s="29">
        <f>B52*B54/B56</f>
        <v>19.178780363536699</v>
      </c>
      <c r="B46" t="s">
        <v>14</v>
      </c>
      <c r="C46" s="59" t="s">
        <v>54</v>
      </c>
      <c r="D46" s="59"/>
      <c r="E46" s="59"/>
      <c r="F46" s="59"/>
      <c r="G46" s="59"/>
      <c r="H46" s="59"/>
      <c r="I46" s="59"/>
      <c r="J46" s="59"/>
      <c r="K46" s="59"/>
      <c r="L46" s="59"/>
      <c r="M46" s="59"/>
      <c r="N46" s="59"/>
      <c r="O46" s="59"/>
      <c r="P46" s="59"/>
      <c r="Q46" s="59"/>
    </row>
    <row r="48" spans="1:18" x14ac:dyDescent="0.25">
      <c r="E48" s="30" t="s">
        <v>55</v>
      </c>
    </row>
    <row r="50" spans="2:17" x14ac:dyDescent="0.25">
      <c r="E50" s="30" t="s">
        <v>56</v>
      </c>
    </row>
    <row r="52" spans="2:17" ht="46.5" customHeight="1" x14ac:dyDescent="0.25">
      <c r="B52" s="31">
        <f>C85</f>
        <v>54581.466399999998</v>
      </c>
      <c r="C52" t="s">
        <v>57</v>
      </c>
      <c r="D52" s="59" t="s">
        <v>58</v>
      </c>
      <c r="E52" s="59"/>
      <c r="F52" s="59"/>
      <c r="G52" s="59"/>
      <c r="H52" s="59"/>
      <c r="I52" s="59"/>
      <c r="J52" s="59"/>
      <c r="K52" s="59"/>
      <c r="L52" s="59"/>
      <c r="M52" s="59"/>
      <c r="N52" s="59"/>
      <c r="O52" s="59"/>
      <c r="P52" s="59"/>
      <c r="Q52" s="59"/>
    </row>
    <row r="53" spans="2:17" s="2" customFormat="1" ht="7.5" customHeight="1" x14ac:dyDescent="0.25">
      <c r="D53" s="32"/>
      <c r="E53" s="32"/>
      <c r="F53" s="32"/>
      <c r="G53" s="32"/>
      <c r="H53" s="32"/>
      <c r="I53" s="32"/>
      <c r="J53" s="32"/>
      <c r="K53" s="32"/>
      <c r="L53" s="32"/>
      <c r="M53" s="32"/>
      <c r="N53" s="32"/>
      <c r="O53" s="32"/>
      <c r="P53" s="32"/>
      <c r="Q53" s="32"/>
    </row>
    <row r="54" spans="2:17" ht="32.25" customHeight="1" x14ac:dyDescent="0.25">
      <c r="B54" s="33">
        <v>1</v>
      </c>
      <c r="C54" t="s">
        <v>59</v>
      </c>
      <c r="D54" s="59" t="s">
        <v>60</v>
      </c>
      <c r="E54" s="59"/>
      <c r="F54" s="59"/>
      <c r="G54" s="59"/>
      <c r="H54" s="59"/>
      <c r="I54" s="59"/>
      <c r="J54" s="59"/>
      <c r="K54" s="59"/>
      <c r="L54" s="59"/>
      <c r="M54" s="59"/>
      <c r="N54" s="59"/>
      <c r="O54" s="59"/>
      <c r="P54" s="59"/>
      <c r="Q54" s="59"/>
    </row>
    <row r="55" spans="2:17" ht="6" customHeight="1" x14ac:dyDescent="0.25"/>
    <row r="56" spans="2:17" x14ac:dyDescent="0.25">
      <c r="B56" s="19">
        <v>2845.93</v>
      </c>
      <c r="C56" t="s">
        <v>61</v>
      </c>
      <c r="D56" s="30" t="s">
        <v>62</v>
      </c>
    </row>
    <row r="59" spans="2:17" x14ac:dyDescent="0.25">
      <c r="C59" s="34"/>
      <c r="D59" s="34"/>
      <c r="E59" s="34"/>
      <c r="F59" s="34"/>
    </row>
    <row r="60" spans="2:17" x14ac:dyDescent="0.25">
      <c r="B60" s="35" t="s">
        <v>63</v>
      </c>
      <c r="C60" s="34"/>
      <c r="D60" s="34"/>
      <c r="E60" s="34"/>
      <c r="F60" s="34"/>
    </row>
    <row r="61" spans="2:17" x14ac:dyDescent="0.25">
      <c r="B61">
        <v>2222</v>
      </c>
      <c r="C61" s="17">
        <f>[1]Tame_2017_2018!C53</f>
        <v>4229.2700000000004</v>
      </c>
      <c r="D61" s="36" t="s">
        <v>64</v>
      </c>
    </row>
    <row r="62" spans="2:17" x14ac:dyDescent="0.25">
      <c r="B62">
        <v>2223</v>
      </c>
      <c r="C62" s="17">
        <f>[1]Tame_2017_2018!C54</f>
        <v>20297.22</v>
      </c>
      <c r="D62" s="37" t="s">
        <v>65</v>
      </c>
    </row>
    <row r="63" spans="2:17" x14ac:dyDescent="0.25">
      <c r="B63">
        <v>2224</v>
      </c>
      <c r="C63" s="17">
        <f>[1]Tame_2017_2018!C55</f>
        <v>274.74</v>
      </c>
      <c r="D63" s="38" t="s">
        <v>66</v>
      </c>
    </row>
    <row r="64" spans="2:17" x14ac:dyDescent="0.25">
      <c r="B64">
        <v>2239</v>
      </c>
      <c r="C64" s="39">
        <f>[1]Tame_2017_2018!C59</f>
        <v>1064.1500000000001</v>
      </c>
      <c r="D64" s="38" t="s">
        <v>67</v>
      </c>
    </row>
    <row r="65" spans="1:7" x14ac:dyDescent="0.25">
      <c r="A65" s="40"/>
      <c r="B65" s="40">
        <v>2241</v>
      </c>
      <c r="C65" s="41">
        <f>[1]Tame_2017_2018!C61*0.2</f>
        <v>2242.5819999999999</v>
      </c>
      <c r="D65" s="42" t="s">
        <v>68</v>
      </c>
      <c r="E65" s="40"/>
      <c r="F65" s="40"/>
    </row>
    <row r="66" spans="1:7" x14ac:dyDescent="0.25">
      <c r="B66">
        <v>2243</v>
      </c>
      <c r="C66" s="39">
        <f>[1]Tame_2017_2018!C62</f>
        <v>3678.83</v>
      </c>
      <c r="D66" s="38" t="s">
        <v>69</v>
      </c>
      <c r="E66" s="38"/>
    </row>
    <row r="67" spans="1:7" x14ac:dyDescent="0.25">
      <c r="B67">
        <v>2244</v>
      </c>
      <c r="C67" s="39">
        <f>[1]Tame_2017_2018!C63</f>
        <v>4893.78</v>
      </c>
      <c r="D67" s="38" t="s">
        <v>70</v>
      </c>
    </row>
    <row r="68" spans="1:7" x14ac:dyDescent="0.25">
      <c r="B68">
        <v>2249</v>
      </c>
      <c r="C68" s="39">
        <f>[1]Tame_2017_2018!C65</f>
        <v>2109.29</v>
      </c>
      <c r="D68" s="38" t="s">
        <v>71</v>
      </c>
    </row>
    <row r="69" spans="1:7" x14ac:dyDescent="0.25">
      <c r="B69">
        <v>2321</v>
      </c>
      <c r="C69" s="39">
        <f>[1]Tame_2017_2018!C73</f>
        <v>23579.87</v>
      </c>
      <c r="D69" s="38" t="s">
        <v>72</v>
      </c>
    </row>
    <row r="70" spans="1:7" x14ac:dyDescent="0.25">
      <c r="B70">
        <v>2341</v>
      </c>
      <c r="C70" s="39">
        <f>[1]Tame_2017_2018!C76</f>
        <v>127.08000000000001</v>
      </c>
      <c r="D70" s="38" t="s">
        <v>73</v>
      </c>
    </row>
    <row r="71" spans="1:7" x14ac:dyDescent="0.25">
      <c r="B71">
        <v>2350</v>
      </c>
      <c r="C71" s="39">
        <f>[1]Tame_2017_2018!C77</f>
        <v>4117.99</v>
      </c>
      <c r="D71" s="38" t="s">
        <v>74</v>
      </c>
    </row>
    <row r="72" spans="1:7" x14ac:dyDescent="0.25">
      <c r="A72" s="43" t="s">
        <v>75</v>
      </c>
      <c r="B72" s="43"/>
      <c r="C72" s="44">
        <f>SUM(C61:C71)</f>
        <v>66614.802000000011</v>
      </c>
      <c r="D72" s="57"/>
      <c r="E72" s="57"/>
      <c r="F72" s="57"/>
      <c r="G72" s="57"/>
    </row>
    <row r="73" spans="1:7" x14ac:dyDescent="0.25">
      <c r="C73" s="45"/>
      <c r="D73" s="57"/>
      <c r="E73" s="57"/>
      <c r="F73" s="57"/>
      <c r="G73" s="57"/>
    </row>
    <row r="74" spans="1:7" x14ac:dyDescent="0.25">
      <c r="C74" s="46">
        <f>(474+532+744+575)*12*1.2409</f>
        <v>34621.11</v>
      </c>
      <c r="D74" s="47" t="s">
        <v>76</v>
      </c>
      <c r="E74" s="38"/>
      <c r="F74" s="38"/>
      <c r="G74" s="38"/>
    </row>
    <row r="75" spans="1:7" x14ac:dyDescent="0.25">
      <c r="A75" s="43" t="s">
        <v>77</v>
      </c>
      <c r="B75" s="43"/>
      <c r="C75" s="44">
        <f>SUM(C74:C74)</f>
        <v>34621.11</v>
      </c>
      <c r="D75" s="38"/>
      <c r="E75" s="38"/>
      <c r="F75" s="38"/>
      <c r="G75" s="38"/>
    </row>
    <row r="76" spans="1:7" x14ac:dyDescent="0.25">
      <c r="C76" s="45"/>
      <c r="D76" s="38"/>
      <c r="E76" s="38"/>
      <c r="F76" s="38"/>
      <c r="G76" s="38"/>
    </row>
    <row r="77" spans="1:7" x14ac:dyDescent="0.25">
      <c r="C77" s="48">
        <f>(1725+1083)*1.2409*12</f>
        <v>41813.366399999999</v>
      </c>
      <c r="D77" s="47" t="s">
        <v>78</v>
      </c>
    </row>
    <row r="78" spans="1:7" x14ac:dyDescent="0.25">
      <c r="B78">
        <v>2211</v>
      </c>
      <c r="C78">
        <f>[1]Tame_2017_2018!C50</f>
        <v>129.94</v>
      </c>
      <c r="D78" t="s">
        <v>79</v>
      </c>
    </row>
    <row r="79" spans="1:7" x14ac:dyDescent="0.25">
      <c r="B79">
        <v>2219</v>
      </c>
      <c r="C79">
        <f>[1]Tame_2017_2018!C51</f>
        <v>2841.56</v>
      </c>
      <c r="D79" s="38" t="s">
        <v>80</v>
      </c>
    </row>
    <row r="80" spans="1:7" x14ac:dyDescent="0.25">
      <c r="B80">
        <v>2234</v>
      </c>
      <c r="C80">
        <f>[1]Tame_2017_2018!C58</f>
        <v>973.54</v>
      </c>
      <c r="D80" s="38" t="s">
        <v>81</v>
      </c>
    </row>
    <row r="81" spans="1:4" x14ac:dyDescent="0.25">
      <c r="B81">
        <v>2311</v>
      </c>
      <c r="C81">
        <f>[1]Tame_2017_2018!C70</f>
        <v>1099.02</v>
      </c>
      <c r="D81" s="38" t="s">
        <v>82</v>
      </c>
    </row>
    <row r="82" spans="1:4" x14ac:dyDescent="0.25">
      <c r="B82">
        <v>2312</v>
      </c>
      <c r="C82">
        <f>[1]Tame_2017_2018!C71</f>
        <v>6368.63</v>
      </c>
      <c r="D82" s="38" t="s">
        <v>83</v>
      </c>
    </row>
    <row r="83" spans="1:4" x14ac:dyDescent="0.25">
      <c r="B83">
        <v>2322</v>
      </c>
      <c r="C83">
        <f>[1]Tame_2017_2018!C74</f>
        <v>93.759999999999991</v>
      </c>
      <c r="D83" s="38" t="s">
        <v>84</v>
      </c>
    </row>
    <row r="84" spans="1:4" x14ac:dyDescent="0.25">
      <c r="B84">
        <v>2390</v>
      </c>
      <c r="C84">
        <f>[1]Tame_2017_2018!C79</f>
        <v>1261.6500000000001</v>
      </c>
    </row>
    <row r="85" spans="1:4" x14ac:dyDescent="0.25">
      <c r="A85" s="43" t="s">
        <v>85</v>
      </c>
      <c r="B85" s="43"/>
      <c r="C85" s="44">
        <f>SUM(C77:C84)</f>
        <v>54581.466399999998</v>
      </c>
    </row>
    <row r="87" spans="1:4" x14ac:dyDescent="0.25">
      <c r="C87" s="22" t="s">
        <v>86</v>
      </c>
    </row>
    <row r="88" spans="1:4" x14ac:dyDescent="0.25">
      <c r="C88" s="49">
        <v>7682.14</v>
      </c>
    </row>
  </sheetData>
  <mergeCells count="19">
    <mergeCell ref="D73:G73"/>
    <mergeCell ref="D42:R42"/>
    <mergeCell ref="D43:R43"/>
    <mergeCell ref="C46:Q46"/>
    <mergeCell ref="D52:Q52"/>
    <mergeCell ref="D54:Q54"/>
    <mergeCell ref="D72:G72"/>
    <mergeCell ref="D41:R41"/>
    <mergeCell ref="H3:H4"/>
    <mergeCell ref="D23:R23"/>
    <mergeCell ref="D24:R24"/>
    <mergeCell ref="D25:R25"/>
    <mergeCell ref="D26:R26"/>
    <mergeCell ref="D27:R27"/>
    <mergeCell ref="D28:R28"/>
    <mergeCell ref="D37:R37"/>
    <mergeCell ref="D38:R38"/>
    <mergeCell ref="D39:R39"/>
    <mergeCell ref="D40:R40"/>
  </mergeCell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Aktu_zale</vt:lpstr>
      <vt:lpstr>Sporta_zale</vt:lpstr>
      <vt:lpstr>Rotalu_nodarbibu_telpa</vt:lpstr>
      <vt:lpstr>Baseins</vt:lpstr>
      <vt:lpstr>Aktu_zale!Print_Area</vt:lpstr>
      <vt:lpstr>Baseins!Print_Area</vt:lpstr>
      <vt:lpstr>Rotalu_nodarbibu_telpa!Print_Area</vt:lpstr>
      <vt:lpstr>Sporta_zale!Print_Area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2018-09-04T15:20:43Z</cp:lastPrinted>
  <dcterms:created xsi:type="dcterms:W3CDTF">2018-09-03T08:23:08Z</dcterms:created>
  <dcterms:modified xsi:type="dcterms:W3CDTF">2018-09-04T15:22:20Z</dcterms:modified>
</cp:coreProperties>
</file>