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X:\DOMES_SEDES\AVIZEI un MAJAS LAPAI\2018.gads\09_SEPTEMBRIS\"/>
    </mc:Choice>
  </mc:AlternateContent>
  <xr:revisionPtr revIDLastSave="0" documentId="10_ncr:8100000_{F860AFFD-2C2F-4734-8502-24ED4439DB7B}" xr6:coauthVersionLast="34" xr6:coauthVersionMax="34" xr10:uidLastSave="{00000000-0000-0000-0000-000000000000}"/>
  <bookViews>
    <workbookView xWindow="0" yWindow="0" windowWidth="28800" windowHeight="12225" xr2:uid="{03F0BB8A-F069-40C4-A783-3745ADF850FA}"/>
  </bookViews>
  <sheets>
    <sheet name="Aktu_zale" sheetId="1" r:id="rId1"/>
  </sheets>
  <externalReferences>
    <externalReference r:id="rId2"/>
  </externalReferences>
  <definedNames>
    <definedName name="_xlnm.Print_Area" localSheetId="0">Aktu_zale!$A$1:$R$59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1" i="1" l="1"/>
  <c r="C85" i="1"/>
  <c r="C84" i="1"/>
  <c r="C83" i="1"/>
  <c r="C82" i="1"/>
  <c r="C81" i="1"/>
  <c r="C80" i="1"/>
  <c r="C79" i="1"/>
  <c r="C78" i="1"/>
  <c r="C75" i="1"/>
  <c r="C76" i="1" s="1"/>
  <c r="B28" i="1" s="1"/>
  <c r="C72" i="1"/>
  <c r="C71" i="1"/>
  <c r="C70" i="1"/>
  <c r="C69" i="1"/>
  <c r="C68" i="1"/>
  <c r="C67" i="1"/>
  <c r="C66" i="1"/>
  <c r="C65" i="1"/>
  <c r="C64" i="1"/>
  <c r="C63" i="1"/>
  <c r="C62" i="1"/>
  <c r="B57" i="1"/>
  <c r="B55" i="1"/>
  <c r="B35" i="1"/>
  <c r="B34" i="1"/>
  <c r="B32" i="1"/>
  <c r="B30" i="1"/>
  <c r="A8" i="1"/>
  <c r="C73" i="1" l="1"/>
  <c r="B23" i="1" s="1"/>
  <c r="A14" i="1" s="1"/>
  <c r="C86" i="1"/>
  <c r="B53" i="1" s="1"/>
  <c r="A47" i="1" s="1"/>
  <c r="B10" i="1" s="1"/>
  <c r="B3" i="1" l="1"/>
  <c r="L3" i="1" s="1"/>
  <c r="L4" i="1" l="1"/>
  <c r="N4" i="1" s="1"/>
  <c r="N3" i="1"/>
  <c r="O3" i="1" s="1"/>
  <c r="O4" i="1" l="1"/>
  <c r="P4" i="1" s="1"/>
  <c r="P3" i="1"/>
</calcChain>
</file>

<file path=xl/sharedStrings.xml><?xml version="1.0" encoding="utf-8"?>
<sst xmlns="http://schemas.openxmlformats.org/spreadsheetml/2006/main" count="92" uniqueCount="89">
  <si>
    <t>Nomas maksas noteikšanas metodika, ja nekustamo īpašumu iznomā publiskai personai, tās iestādei vai kapitālsabiedrībai publiskas funkcijas veikšanai</t>
  </si>
  <si>
    <t>Mēnesī</t>
  </si>
  <si>
    <t>Nedēļā</t>
  </si>
  <si>
    <t>Stundā (Ned. 40h)</t>
  </si>
  <si>
    <t>NM =</t>
  </si>
  <si>
    <t>((Tizm/NĪpl + Nizm) x IZNpl)+Zn (ja zeme pieder iznomātājam)</t>
  </si>
  <si>
    <t>, kur</t>
  </si>
  <si>
    <t>Cena par kvm (bez PVN):</t>
  </si>
  <si>
    <t>mēnesī par visu (bez PVN)</t>
  </si>
  <si>
    <t>Cena par kvm (ar PVN):</t>
  </si>
  <si>
    <t>NĪpl</t>
  </si>
  <si>
    <t>tā nekustamā īpašuma kopējā iznomājamā platība, kurā atrodas nomas objekts;</t>
  </si>
  <si>
    <t>IZNpl</t>
  </si>
  <si>
    <t>iznomājamā platība (kvadrātmetri).</t>
  </si>
  <si>
    <t>Nizm</t>
  </si>
  <si>
    <t>netiešās izmaksas gadā uz kvadrātmetru</t>
  </si>
  <si>
    <t>Zn  (ja zeme pieder iznomātājam)</t>
  </si>
  <si>
    <t>(Zemes kadastrālā vērtība*1,5%)/proporciju, bet ne mazāk kā 28 EUR/gadā)/12</t>
  </si>
  <si>
    <t>Tizm</t>
  </si>
  <si>
    <t>tā nekustamā īpašuma tiešās izmaksas gadā, kurā atrodas nomas objekts. Aprēķina saskaņā</t>
  </si>
  <si>
    <t>57. Tā nekustamā īpašuma tiešās izmaksas gadā, kurā atrodas iznomājamais objekts, aprēķina, izmantojot šādu formulu:</t>
  </si>
  <si>
    <t>Tizm = A + Baps + P + N + Apdr + Zn +  C+K/IznP, kur</t>
  </si>
  <si>
    <t>Tizm – attiecīgā nekustamā īpašuma tiešās izmaksas gadā;</t>
  </si>
  <si>
    <t>A</t>
  </si>
  <si>
    <t xml:space="preserve">attiecīgā nekustamā īpašuma apsaimniekošanas pamata pakalpojumu (iekārtu, tai skaitā liftu, un inženiertīklu tehniskā apkope un remonts, ugunsdrošības sistēmu un inventāra </t>
  </si>
  <si>
    <t xml:space="preserve">uzturēšana un remonts, tehniskās apsardzes signalizācijas un videonovērošanas sistēmu apkalpošana un remonts, būves konstruktīvo elementu apsekošana un remonts, teritorijas </t>
  </si>
  <si>
    <t xml:space="preserve">uzkopšana) un apsaimniekošanas papildu pakalpojumu (fiziskā apsardze, telpu uzkopšana, piekļuves kontroles sistēmu apkalpošana, automātiski paceļamo barjeru un vārtu </t>
  </si>
  <si>
    <t xml:space="preserve">apkalpošana un remonts, iekštelpu kosmētiskais remonts, komunālo pakalpojumu līgumu administrēšana un citi pakalpojumi) plānotās izmaksas, plānotās materiālu un ātri </t>
  </si>
  <si>
    <t>nolietojamā inventāra izmaksas gadā, kas rodas nekustamā īpašuma iznomātājam attiecīgā nekustamā īpašuma apsaimniekošanā,</t>
  </si>
  <si>
    <t>Baps</t>
  </si>
  <si>
    <t xml:space="preserve">kā arī citas ar tieši iesaistītā personāla plānoto atlīdzību (ņemot vērā iesaistīto darbinieku skaitu un viņu darba laiku iznomājamā objektā gadā) saistītās izmaksas. Apsaimniekošanas </t>
  </si>
  <si>
    <t xml:space="preserve">pamata pakalpojumus nodrošina vai organizē iznomātājs. </t>
  </si>
  <si>
    <t>P</t>
  </si>
  <si>
    <t>to pamatlīdzekļu plānotās uzturēšanas izmaksas, tai skaitā nolietojuma summa gadā, kurus izmanto vai plānots izmantot</t>
  </si>
  <si>
    <t>nekustamā īpašuma un tam piegulošās teritorijas sanitārajā uzkopšanā;</t>
  </si>
  <si>
    <t>Ņemam 10% no remontu izmaksām, jo ēkai amortizācija 10 gadi</t>
  </si>
  <si>
    <t>N</t>
  </si>
  <si>
    <t>izdevumi plānotajiem kārtējiem vai kapitālajiem remontiem, kas nepieciešami nekustamā īpašuma uzturēšanai un nav iekļauti komponentē "A". Tie nedrīkst pārsniegt 2,5 %</t>
  </si>
  <si>
    <t>no attiecīgā nekustamā īpašuma ēkas atjaunošanas vērtības gadā;</t>
  </si>
  <si>
    <t>Apdr</t>
  </si>
  <si>
    <t>attiecīgā nekustamā īpašuma apdrošināšanas izdevumi gadā;</t>
  </si>
  <si>
    <t>Zn ( ja iznomātājs zemi nomā)</t>
  </si>
  <si>
    <t>zemes vienības nomas maksa gadā, ja iznomājamais objekts atrodas uz citam īpašniekam piederošas zemes vienības;</t>
  </si>
  <si>
    <t>C</t>
  </si>
  <si>
    <t>pēc pušu vienošanās papildus var iekļaut citas izmaksas.</t>
  </si>
  <si>
    <t>K</t>
  </si>
  <si>
    <t>aizņemtā kapitāla vai pašu ieguldīto līdzekļu izmaksas nekustamā īpašuma attīstības projekta īstenošanai (aizņemtā kapitāla vai pašu ieguldīto līdzekļu atmaksa un aizņemtā kapitāla</t>
  </si>
  <si>
    <t xml:space="preserve">izmaksas (bankas komisija par aizdevumu, resursu rezervācijas izmaksas, bankas aizdevuma procentu maksājumi, procentu likmju izmaiņu riska ierobežošanas izmaksas un citas ar </t>
  </si>
  <si>
    <t xml:space="preserve">aizdevuma atmaksu saistītas izmaksas), tiešās administrācijas izmaksas, kas radušās būvniecības, pirmsprojekta izpētes un projektēšanas laikā, ņemot vērā iznomātāja iesaistīto </t>
  </si>
  <si>
    <t xml:space="preserve">darbinieku skaitu un viņu darba laiku attiecīgā nekustamā īpašuma būvniecības, pirmsprojekta izpētes un projektēšanas procesā). Komponenti nepiemēro, ja ieguldījumi nomas objektā, </t>
  </si>
  <si>
    <t xml:space="preserve">ko iznomā publiskai personai vai tās iestādei, kapitālsabiedrībai vai privātpersonai publiskas funkcijas vai deleģēta valsts pārvaldes uzdevuma veikšanai, tiek finansēti no publiskas </t>
  </si>
  <si>
    <t>personas finanšu līdzekļiem, Eiropas Savienības struktūrfondu vai Kohēzijas fonda līdzekļiem vai citiem ārvalsts finanšu instrumentiem;</t>
  </si>
  <si>
    <t>IznP</t>
  </si>
  <si>
    <t>aizņemtā kapitāla (kredīta saistību) atmaksas ilgums, ja puses nav vienojušās par citu atmaksas ilgumu, vai pašu ieguldīto līdzekļu atmaksas ilgums, kas noteikts, ņemot vērā ēkas</t>
  </si>
  <si>
    <t>lietderīgās lietošanas laiku.</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</si>
  <si>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</si>
  <si>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</si>
  <si>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</si>
  <si>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</si>
  <si>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</si>
  <si>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</si>
  <si>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To aprēķina, nekustamo īpašumu pārvaldīšanā iesaistīto darbinieku plānoto atlīdzību (gadā) izdalot ar visos iznomātāja darbības virzienos iesaistīto darbinieku plānoto atlīdzību (gadā);</t>
  </si>
  <si>
    <t>Kpl</t>
  </si>
  <si>
    <t>to nekustamo īpašumu kopējā platība, kas ir iznomātāja pārvaldīšanā</t>
  </si>
  <si>
    <t>EKK</t>
  </si>
  <si>
    <t>ūdens</t>
  </si>
  <si>
    <t>elektrība</t>
  </si>
  <si>
    <t>L&amp;T</t>
  </si>
  <si>
    <t>deratizācija utt.</t>
  </si>
  <si>
    <t xml:space="preserve">Ēku, būvju un telpu remonts. </t>
  </si>
  <si>
    <t>Iekārtu, inventāra uzturēšana un remonts</t>
  </si>
  <si>
    <t>Ēku, būvju un telpu uzturēšana, EPS</t>
  </si>
  <si>
    <t>Inženiertīklu uzturēšana, remonts</t>
  </si>
  <si>
    <t>Kurināmais</t>
  </si>
  <si>
    <t>Zāles, ķimikālijas, laboratorijas preces</t>
  </si>
  <si>
    <t>Kārtējā remonta un iestāžu un uzturēšanas materiāl</t>
  </si>
  <si>
    <t>Aiziet uz 21.rindu</t>
  </si>
  <si>
    <t>Apkopēja, dežurants</t>
  </si>
  <si>
    <t>Aiziet uz 26.rindu</t>
  </si>
  <si>
    <t>Iestādes vadītāja</t>
  </si>
  <si>
    <t>Internets</t>
  </si>
  <si>
    <t>Telefons</t>
  </si>
  <si>
    <t>Darbinieku veselības pārbaude</t>
  </si>
  <si>
    <t>Biroja preces</t>
  </si>
  <si>
    <t>Inventārs</t>
  </si>
  <si>
    <t>Degviela</t>
  </si>
  <si>
    <t>Aiziet uz 51.rindu</t>
  </si>
  <si>
    <t>Amortizācija/gadā</t>
  </si>
  <si>
    <t>Administrācija kopā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</si>
</sst>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14" x14ac:knownFonts="1">
    <font>
      <sz val="11"/>
      <color indexed="8"/>
      <name val="Calibri"/>
      <family val="2"/>
      <charset val="186"/>
    </font>
    <font>
      <sz val="11"/>
      <color indexed="8"/>
      <name val="Calibri"/>
      <family val="2"/>
      <charset val="186"/>
    </font>
    <font>
      <b/>
      <sz val="10"/>
      <color indexed="8"/>
      <name val="Verdana"/>
      <family val="2"/>
      <charset val="186"/>
    </font>
    <font>
      <b/>
      <sz val="11"/>
      <color indexed="8"/>
      <name val="Calibri"/>
      <family val="2"/>
      <charset val="186"/>
    </font>
    <font>
      <b/>
      <sz val="11"/>
      <color theme="3"/>
      <name val="Calibri"/>
      <family val="2"/>
      <charset val="186"/>
    </font>
    <font>
      <sz val="9"/>
      <color indexed="8"/>
      <name val="Verdana"/>
      <family val="2"/>
      <charset val="186"/>
    </font>
    <font>
      <sz val="11"/>
      <color theme="3"/>
      <name val="Calibri"/>
      <family val="2"/>
      <charset val="186"/>
    </font>
    <font>
      <sz val="11"/>
      <name val="Calibri"/>
      <family val="2"/>
      <charset val="186"/>
    </font>
    <font>
      <sz val="10"/>
      <color indexed="8"/>
      <name val="Calibri"/>
      <family val="2"/>
      <charset val="186"/>
    </font>
    <font>
      <sz val="10"/>
      <name val="Arial"/>
      <family val="2"/>
      <charset val="186"/>
    </font>
    <font>
      <b/>
      <sz val="10"/>
      <name val="Arial"/>
      <family val="2"/>
      <charset val="186"/>
    </font>
    <font>
      <sz val="11"/>
      <color theme="5"/>
      <name val="Calibri"/>
      <family val="2"/>
      <charset val="186"/>
    </font>
    <font>
      <sz val="10"/>
      <color theme="5"/>
      <name val="Calibri"/>
      <family val="2"/>
      <charset val="186"/>
    </font>
    <font>
      <b/>
      <sz val="11"/>
      <color indexed="8"/>
      <name val="Calibri"/>
      <family val="2"/>
    </font>
  </fonts>
  <fills count="8">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2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s>
  <borders count="3">
    <border>
      <left/>
      <right/>
      <top/>
      <bottom/>
      <diagonal/>
    </border>
    <border>
      <left/>
      <right/>
      <top/>
      <bottom style="medium">
        <color indexed="8"/>
      </bottom>
      <diagonal/>
    </border>
    <border>
      <left/>
      <right/>
      <top/>
      <bottom style="medium">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2" fillId="0" borderId="0" xfId="0" applyFont="1"/>
    <xf numFmtId="0" fontId="0" fillId="0" borderId="0" xfId="0" applyFill="1"/>
    <xf numFmtId="0" fontId="3" fillId="0" borderId="0" xfId="0" applyFont="1"/>
    <xf numFmtId="0" fontId="4" fillId="0" borderId="0" xfId="0" applyFont="1"/>
    <xf numFmtId="164" fontId="1" fillId="2" borderId="0" xfId="1" applyNumberFormat="1" applyFont="1" applyFill="1"/>
    <xf numFmtId="0" fontId="5" fillId="0" borderId="0" xfId="0" applyFont="1" applyFill="1" applyAlignment="1">
      <alignment horizontal="right" vertical="center" indent="1"/>
    </xf>
    <xf numFmtId="0" fontId="5" fillId="0" borderId="1" xfId="0" applyFont="1" applyFill="1" applyBorder="1" applyAlignment="1">
      <alignment horizontal="left" vertical="center"/>
    </xf>
    <xf numFmtId="0" fontId="5" fillId="0" borderId="2" xfId="0" applyFont="1" applyFill="1" applyBorder="1" applyAlignment="1">
      <alignment vertical="center"/>
    </xf>
    <xf numFmtId="0" fontId="0" fillId="0" borderId="0" xfId="0" applyAlignment="1">
      <alignment horizontal="right"/>
    </xf>
    <xf numFmtId="43" fontId="1" fillId="3" borderId="0" xfId="1" applyFont="1" applyFill="1"/>
    <xf numFmtId="43" fontId="1" fillId="0" borderId="0" xfId="1" applyNumberFormat="1" applyFont="1"/>
    <xf numFmtId="43" fontId="6" fillId="0" borderId="0" xfId="1" applyNumberFormat="1" applyFont="1"/>
    <xf numFmtId="43" fontId="0" fillId="0" borderId="0" xfId="0" applyNumberFormat="1"/>
    <xf numFmtId="0" fontId="5" fillId="0" borderId="0" xfId="0" applyFont="1" applyFill="1" applyAlignment="1">
      <alignment horizontal="center" vertical="center"/>
    </xf>
    <xf numFmtId="43" fontId="0" fillId="3" borderId="0" xfId="0" applyNumberFormat="1" applyFill="1"/>
    <xf numFmtId="164" fontId="7" fillId="4" borderId="0" xfId="1" applyNumberFormat="1" applyFont="1" applyFill="1"/>
    <xf numFmtId="0" fontId="5" fillId="0" borderId="0" xfId="0" applyFont="1" applyAlignment="1">
      <alignment vertical="center"/>
    </xf>
    <xf numFmtId="164" fontId="7" fillId="0" borderId="0" xfId="1" applyNumberFormat="1" applyFont="1"/>
    <xf numFmtId="9" fontId="1" fillId="0" borderId="0" xfId="2" applyFont="1"/>
    <xf numFmtId="0" fontId="5" fillId="0" borderId="0" xfId="0" applyFont="1" applyAlignment="1"/>
    <xf numFmtId="164" fontId="1" fillId="0" borderId="0" xfId="1" applyNumberFormat="1" applyFont="1"/>
    <xf numFmtId="164" fontId="1" fillId="4" borderId="0" xfId="1" applyNumberFormat="1" applyFont="1" applyFill="1"/>
    <xf numFmtId="165" fontId="1" fillId="5" borderId="0" xfId="1" applyNumberFormat="1" applyFont="1" applyFill="1"/>
    <xf numFmtId="0" fontId="0" fillId="0" borderId="0" xfId="0" applyAlignment="1">
      <alignment wrapText="1"/>
    </xf>
    <xf numFmtId="0" fontId="0" fillId="0" borderId="0" xfId="0" applyAlignment="1"/>
    <xf numFmtId="0" fontId="0" fillId="0" borderId="0" xfId="0" applyAlignment="1">
      <alignment vertical="center"/>
    </xf>
    <xf numFmtId="0" fontId="5" fillId="0" borderId="0" xfId="0" applyFont="1" applyAlignment="1">
      <alignment horizontal="left" vertical="center"/>
    </xf>
    <xf numFmtId="0" fontId="0" fillId="0" borderId="0" xfId="0" applyFill="1" applyAlignment="1">
      <alignment vertical="center"/>
    </xf>
    <xf numFmtId="0" fontId="5" fillId="0" borderId="0" xfId="0" applyFont="1" applyAlignment="1">
      <alignment horizontal="left" vertical="center" indent="1"/>
    </xf>
    <xf numFmtId="0" fontId="0" fillId="0" borderId="0" xfId="0" applyAlignment="1">
      <alignment horizontal="left" wrapText="1"/>
    </xf>
    <xf numFmtId="43" fontId="0" fillId="4" borderId="0" xfId="1" applyFont="1" applyFill="1"/>
    <xf numFmtId="0" fontId="5" fillId="0" borderId="0" xfId="0" applyFont="1"/>
    <xf numFmtId="164" fontId="0" fillId="4" borderId="0" xfId="1" applyNumberFormat="1" applyFont="1" applyFill="1"/>
    <xf numFmtId="0" fontId="5" fillId="0" borderId="0" xfId="0" applyFont="1" applyFill="1" applyAlignment="1">
      <alignment horizontal="left" vertical="center" wrapText="1"/>
    </xf>
    <xf numFmtId="164" fontId="0" fillId="4" borderId="0" xfId="0" applyNumberFormat="1" applyFill="1"/>
    <xf numFmtId="0" fontId="8" fillId="0" borderId="0" xfId="0" applyFont="1"/>
    <xf numFmtId="0" fontId="3" fillId="0" borderId="0" xfId="0" applyFont="1" applyAlignment="1">
      <alignment horizontal="right"/>
    </xf>
    <xf numFmtId="0" fontId="9" fillId="0" borderId="0" xfId="0" applyFont="1" applyAlignment="1">
      <alignment horizontal="left"/>
    </xf>
    <xf numFmtId="0" fontId="9" fillId="0" borderId="0" xfId="0" applyFont="1"/>
    <xf numFmtId="0" fontId="8" fillId="0" borderId="0" xfId="0" applyFont="1" applyAlignment="1">
      <alignment horizontal="left"/>
    </xf>
    <xf numFmtId="164" fontId="9" fillId="0" borderId="0" xfId="1" applyNumberFormat="1" applyFont="1" applyAlignment="1">
      <alignment horizontal="left"/>
    </xf>
    <xf numFmtId="0" fontId="0" fillId="6" borderId="0" xfId="0" applyFill="1"/>
    <xf numFmtId="164" fontId="9" fillId="6" borderId="0" xfId="1" applyNumberFormat="1" applyFont="1" applyFill="1" applyAlignment="1">
      <alignment horizontal="left"/>
    </xf>
    <xf numFmtId="0" fontId="8" fillId="6" borderId="0" xfId="0" applyFont="1" applyFill="1"/>
    <xf numFmtId="0" fontId="0" fillId="7" borderId="0" xfId="0" applyFill="1"/>
    <xf numFmtId="164" fontId="10" fillId="7" borderId="0" xfId="1" applyNumberFormat="1" applyFont="1" applyFill="1" applyAlignment="1">
      <alignment horizontal="left"/>
    </xf>
    <xf numFmtId="0" fontId="0" fillId="0" borderId="0" xfId="0" applyAlignment="1">
      <alignment horizontal="left"/>
    </xf>
    <xf numFmtId="164" fontId="11" fillId="0" borderId="0" xfId="1" applyNumberFormat="1" applyFont="1" applyAlignment="1">
      <alignment horizontal="left"/>
    </xf>
    <xf numFmtId="0" fontId="12" fillId="0" borderId="0" xfId="0" applyFont="1" applyAlignment="1">
      <alignment horizontal="left"/>
    </xf>
    <xf numFmtId="164" fontId="7" fillId="0" borderId="0" xfId="1" applyNumberFormat="1" applyFont="1" applyAlignment="1">
      <alignment horizontal="left"/>
    </xf>
    <xf numFmtId="0" fontId="13" fillId="0" borderId="0" xfId="0" applyFont="1"/>
    <xf numFmtId="0" fontId="0" fillId="0" borderId="0" xfId="0" applyAlignment="1">
      <alignment horizontal="left" wrapText="1"/>
    </xf>
    <xf numFmtId="0" fontId="5" fillId="0" borderId="0" xfId="0" applyFont="1" applyFill="1" applyAlignment="1">
      <alignment horizontal="left" vertical="center" indent="1"/>
    </xf>
    <xf numFmtId="0" fontId="5" fillId="0" borderId="0" xfId="0" applyFont="1" applyFill="1" applyAlignment="1">
      <alignment horizontal="center" vertical="center"/>
    </xf>
    <xf numFmtId="0" fontId="8" fillId="0" borderId="0" xfId="0" applyFont="1" applyAlignment="1">
      <alignment horizontal="left"/>
    </xf>
    <xf numFmtId="0" fontId="5"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723900</xdr:colOff>
      <xdr:row>22</xdr:row>
      <xdr:rowOff>0</xdr:rowOff>
    </xdr:from>
    <xdr:to>
      <xdr:col>0</xdr:col>
      <xdr:colOff>771525</xdr:colOff>
      <xdr:row>28</xdr:row>
      <xdr:rowOff>152400</xdr:rowOff>
    </xdr:to>
    <xdr:sp macro="" textlink="">
      <xdr:nvSpPr>
        <xdr:cNvPr id="2" name="Kreisā figūriekava 1">
          <a:extLst>
            <a:ext uri="{FF2B5EF4-FFF2-40B4-BE49-F238E27FC236}">
              <a16:creationId xmlns:a16="http://schemas.microsoft.com/office/drawing/2014/main" id="{5B1E0279-802F-451B-8C02-42FDA3890D10}"/>
            </a:ext>
          </a:extLst>
        </xdr:cNvPr>
        <xdr:cNvSpPr/>
      </xdr:nvSpPr>
      <xdr:spPr>
        <a:xfrm>
          <a:off x="723900" y="3962400"/>
          <a:ext cx="47625" cy="1295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mite\Desktop\2010\Nomas_maksas\2018\AKT_Nomas_maksa_0910_uz_300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kopojums_APII_noma"/>
      <sheetName val="Aktu_zale"/>
      <sheetName val="Virtuve"/>
      <sheetName val="Baseins"/>
      <sheetName val="Tame_2017_2018"/>
    </sheetNames>
    <sheetDataSet>
      <sheetData sheetId="0"/>
      <sheetData sheetId="1"/>
      <sheetData sheetId="2"/>
      <sheetData sheetId="3"/>
      <sheetData sheetId="4">
        <row r="57">
          <cell r="C57">
            <v>329.60700000000003</v>
          </cell>
        </row>
        <row r="58">
          <cell r="C58">
            <v>276.399</v>
          </cell>
        </row>
        <row r="60">
          <cell r="C60">
            <v>8257.0959999999995</v>
          </cell>
        </row>
        <row r="61">
          <cell r="C61">
            <v>14547.348000000002</v>
          </cell>
        </row>
        <row r="62">
          <cell r="C62">
            <v>998.56799999999998</v>
          </cell>
        </row>
        <row r="65">
          <cell r="C65">
            <v>1724.12</v>
          </cell>
        </row>
        <row r="66">
          <cell r="C66">
            <v>3587.7060000000001</v>
          </cell>
        </row>
        <row r="68">
          <cell r="C68">
            <v>43944.74</v>
          </cell>
        </row>
        <row r="69">
          <cell r="C69">
            <v>2709.4049999999997</v>
          </cell>
        </row>
        <row r="70">
          <cell r="C70">
            <v>3573.0810000000001</v>
          </cell>
        </row>
        <row r="71">
          <cell r="C71">
            <v>513.9</v>
          </cell>
        </row>
        <row r="72">
          <cell r="C72">
            <v>3164.8319999999999</v>
          </cell>
        </row>
        <row r="74">
          <cell r="C74">
            <v>4104</v>
          </cell>
        </row>
        <row r="80">
          <cell r="C80">
            <v>522.495</v>
          </cell>
        </row>
        <row r="81">
          <cell r="C81">
            <v>11277.52</v>
          </cell>
        </row>
        <row r="83">
          <cell r="C83">
            <v>41866.938000000002</v>
          </cell>
        </row>
        <row r="84">
          <cell r="C84">
            <v>0</v>
          </cell>
        </row>
        <row r="86">
          <cell r="C86">
            <v>285.48</v>
          </cell>
        </row>
        <row r="87">
          <cell r="C87">
            <v>9482.2110000000011</v>
          </cell>
        </row>
        <row r="89">
          <cell r="C89">
            <v>890.31</v>
          </cell>
        </row>
        <row r="100">
          <cell r="C100">
            <v>99231.05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E517-53EB-4015-AA5B-F3347474AA66}">
  <sheetPr>
    <tabColor rgb="FF92D050"/>
  </sheetPr>
  <dimension ref="A1:R91"/>
  <sheetViews>
    <sheetView tabSelected="1" zoomScaleNormal="100" workbookViewId="0">
      <selection activeCell="N2" sqref="N2"/>
    </sheetView>
  </sheetViews>
  <sheetFormatPr defaultRowHeight="15" x14ac:dyDescent="0.25"/>
  <cols>
    <col min="1" max="1" width="14.85546875" customWidth="1"/>
    <col min="2" max="2" width="12.85546875" bestFit="1" customWidth="1"/>
    <col min="3" max="3" width="18.140625" customWidth="1"/>
    <col min="4" max="4" width="26.7109375" customWidth="1"/>
    <col min="7" max="7" width="11.85546875" customWidth="1"/>
    <col min="11" max="11" width="13" customWidth="1"/>
    <col min="12" max="13" width="9.28515625" bestFit="1" customWidth="1"/>
  </cols>
  <sheetData>
    <row r="1" spans="1:16" x14ac:dyDescent="0.25">
      <c r="A1" s="1" t="s">
        <v>0</v>
      </c>
    </row>
    <row r="2" spans="1:16" x14ac:dyDescent="0.25">
      <c r="C2" s="2"/>
      <c r="D2" s="2"/>
      <c r="E2" s="2"/>
      <c r="N2" s="3" t="s">
        <v>1</v>
      </c>
      <c r="O2" s="4" t="s">
        <v>2</v>
      </c>
      <c r="P2" t="s">
        <v>3</v>
      </c>
    </row>
    <row r="3" spans="1:16" ht="15.75" thickBot="1" x14ac:dyDescent="0.3">
      <c r="B3" s="5">
        <f>(((A14/B6+B10)*B8)+B12)/12</f>
        <v>492.27006033776638</v>
      </c>
      <c r="C3" s="6" t="s">
        <v>4</v>
      </c>
      <c r="D3" s="7" t="s">
        <v>5</v>
      </c>
      <c r="E3" s="8"/>
      <c r="F3" s="8"/>
      <c r="G3" s="8"/>
      <c r="H3" s="53" t="s">
        <v>6</v>
      </c>
      <c r="K3" s="9" t="s">
        <v>7</v>
      </c>
      <c r="L3" s="10">
        <f>B3/B8</f>
        <v>3.6303101794820529</v>
      </c>
      <c r="N3" s="11">
        <f>L3*B8</f>
        <v>492.27006033776638</v>
      </c>
      <c r="O3" s="12">
        <f>N3/4</f>
        <v>123.0675150844416</v>
      </c>
      <c r="P3" s="13">
        <f>O3/40</f>
        <v>3.07668787711104</v>
      </c>
    </row>
    <row r="4" spans="1:16" x14ac:dyDescent="0.25">
      <c r="B4" s="9" t="s">
        <v>8</v>
      </c>
      <c r="C4" s="6"/>
      <c r="D4" s="54">
        <v>12</v>
      </c>
      <c r="E4" s="54"/>
      <c r="F4" s="54"/>
      <c r="G4" s="14"/>
      <c r="H4" s="53"/>
      <c r="K4" s="9" t="s">
        <v>9</v>
      </c>
      <c r="L4" s="15">
        <f>L3*1.21</f>
        <v>4.3926753171732837</v>
      </c>
      <c r="N4" s="11">
        <f>L4*B8</f>
        <v>595.64677300869721</v>
      </c>
      <c r="O4" s="12">
        <f>O3*1.21</f>
        <v>148.91169325217433</v>
      </c>
      <c r="P4" s="13">
        <f>O4/40</f>
        <v>3.7227923313043583</v>
      </c>
    </row>
    <row r="5" spans="1:16" x14ac:dyDescent="0.25">
      <c r="C5" s="2"/>
      <c r="D5" s="2"/>
      <c r="E5" s="2"/>
      <c r="K5" s="13"/>
    </row>
    <row r="6" spans="1:16" x14ac:dyDescent="0.25">
      <c r="B6" s="16">
        <v>4783.8</v>
      </c>
      <c r="C6" t="s">
        <v>10</v>
      </c>
      <c r="D6" s="17" t="s">
        <v>11</v>
      </c>
    </row>
    <row r="7" spans="1:16" ht="4.5" customHeight="1" x14ac:dyDescent="0.25">
      <c r="B7" s="18"/>
      <c r="D7" s="17"/>
    </row>
    <row r="8" spans="1:16" x14ac:dyDescent="0.25">
      <c r="A8" s="19">
        <f>B8/B6</f>
        <v>2.8345666624858896E-2</v>
      </c>
      <c r="B8" s="16">
        <v>135.6</v>
      </c>
      <c r="C8" t="s">
        <v>12</v>
      </c>
      <c r="D8" s="20" t="s">
        <v>13</v>
      </c>
      <c r="E8" s="20"/>
      <c r="L8" s="13"/>
    </row>
    <row r="9" spans="1:16" ht="5.25" customHeight="1" x14ac:dyDescent="0.25">
      <c r="B9" s="21"/>
      <c r="D9" s="17"/>
    </row>
    <row r="10" spans="1:16" x14ac:dyDescent="0.25">
      <c r="B10" s="22">
        <f>A47</f>
        <v>8.3715425246750446</v>
      </c>
      <c r="C10" t="s">
        <v>14</v>
      </c>
      <c r="D10" s="20" t="s">
        <v>15</v>
      </c>
    </row>
    <row r="11" spans="1:16" ht="7.5" customHeight="1" x14ac:dyDescent="0.25">
      <c r="C11" s="20"/>
    </row>
    <row r="12" spans="1:16" ht="32.25" customHeight="1" x14ac:dyDescent="0.25">
      <c r="B12" s="23">
        <v>28</v>
      </c>
      <c r="C12" s="24" t="s">
        <v>16</v>
      </c>
      <c r="D12" s="25" t="s">
        <v>17</v>
      </c>
    </row>
    <row r="13" spans="1:16" ht="6.75" customHeight="1" x14ac:dyDescent="0.25">
      <c r="C13" s="20"/>
    </row>
    <row r="14" spans="1:16" x14ac:dyDescent="0.25">
      <c r="A14" s="22">
        <f>B23+B28+B30+B32+B34+B35+B36+B37/B43</f>
        <v>167364.54359999998</v>
      </c>
      <c r="B14" t="s">
        <v>18</v>
      </c>
      <c r="C14" t="s">
        <v>19</v>
      </c>
    </row>
    <row r="16" spans="1:16" x14ac:dyDescent="0.25">
      <c r="D16" s="17" t="s">
        <v>20</v>
      </c>
    </row>
    <row r="17" spans="1:18" x14ac:dyDescent="0.25">
      <c r="D17" s="26"/>
    </row>
    <row r="18" spans="1:18" x14ac:dyDescent="0.25">
      <c r="D18" s="27" t="s">
        <v>21</v>
      </c>
    </row>
    <row r="19" spans="1:18" x14ac:dyDescent="0.25">
      <c r="D19" s="28"/>
    </row>
    <row r="20" spans="1:18" x14ac:dyDescent="0.25">
      <c r="D20" s="29" t="s">
        <v>22</v>
      </c>
    </row>
    <row r="23" spans="1:18" x14ac:dyDescent="0.25">
      <c r="B23" s="22">
        <f>C73</f>
        <v>128022.93099999998</v>
      </c>
      <c r="C23" t="s">
        <v>23</v>
      </c>
      <c r="D23" s="52" t="s">
        <v>24</v>
      </c>
      <c r="E23" s="52"/>
      <c r="F23" s="52"/>
      <c r="G23" s="52"/>
      <c r="H23" s="52"/>
      <c r="I23" s="52"/>
      <c r="J23" s="52"/>
      <c r="K23" s="52"/>
      <c r="L23" s="52"/>
      <c r="M23" s="52"/>
      <c r="N23" s="52"/>
      <c r="O23" s="52"/>
      <c r="P23" s="52"/>
      <c r="Q23" s="52"/>
      <c r="R23" s="52"/>
    </row>
    <row r="24" spans="1:18" x14ac:dyDescent="0.25">
      <c r="B24" s="22"/>
      <c r="D24" s="52" t="s">
        <v>25</v>
      </c>
      <c r="E24" s="52"/>
      <c r="F24" s="52"/>
      <c r="G24" s="52"/>
      <c r="H24" s="52"/>
      <c r="I24" s="52"/>
      <c r="J24" s="52"/>
      <c r="K24" s="52"/>
      <c r="L24" s="52"/>
      <c r="M24" s="52"/>
      <c r="N24" s="52"/>
      <c r="O24" s="52"/>
      <c r="P24" s="52"/>
      <c r="Q24" s="52"/>
      <c r="R24" s="52"/>
    </row>
    <row r="25" spans="1:18" x14ac:dyDescent="0.25">
      <c r="A25" s="3"/>
      <c r="B25" s="22"/>
      <c r="D25" s="52" t="s">
        <v>26</v>
      </c>
      <c r="E25" s="52"/>
      <c r="F25" s="52"/>
      <c r="G25" s="52"/>
      <c r="H25" s="52"/>
      <c r="I25" s="52"/>
      <c r="J25" s="52"/>
      <c r="K25" s="52"/>
      <c r="L25" s="52"/>
      <c r="M25" s="52"/>
      <c r="N25" s="52"/>
      <c r="O25" s="52"/>
      <c r="P25" s="52"/>
      <c r="Q25" s="52"/>
      <c r="R25" s="52"/>
    </row>
    <row r="26" spans="1:18" x14ac:dyDescent="0.25">
      <c r="A26" s="3" t="s">
        <v>23</v>
      </c>
      <c r="B26" s="22"/>
      <c r="D26" s="52" t="s">
        <v>27</v>
      </c>
      <c r="E26" s="52"/>
      <c r="F26" s="52"/>
      <c r="G26" s="52"/>
      <c r="H26" s="52"/>
      <c r="I26" s="52"/>
      <c r="J26" s="52"/>
      <c r="K26" s="52"/>
      <c r="L26" s="52"/>
      <c r="M26" s="52"/>
      <c r="N26" s="52"/>
      <c r="O26" s="52"/>
      <c r="P26" s="52"/>
      <c r="Q26" s="52"/>
      <c r="R26" s="52"/>
    </row>
    <row r="27" spans="1:18" x14ac:dyDescent="0.25">
      <c r="B27" s="21"/>
      <c r="D27" s="52" t="s">
        <v>28</v>
      </c>
      <c r="E27" s="52"/>
      <c r="F27" s="52"/>
      <c r="G27" s="52"/>
      <c r="H27" s="52"/>
      <c r="I27" s="52"/>
      <c r="J27" s="52"/>
      <c r="K27" s="52"/>
      <c r="L27" s="52"/>
      <c r="M27" s="52"/>
      <c r="N27" s="52"/>
      <c r="O27" s="52"/>
      <c r="P27" s="52"/>
      <c r="Q27" s="52"/>
      <c r="R27" s="52"/>
    </row>
    <row r="28" spans="1:18" x14ac:dyDescent="0.25">
      <c r="B28" s="22">
        <f>C76</f>
        <v>14027.133599999999</v>
      </c>
      <c r="C28" t="s">
        <v>29</v>
      </c>
      <c r="D28" s="52" t="s">
        <v>30</v>
      </c>
      <c r="E28" s="52"/>
      <c r="F28" s="52"/>
      <c r="G28" s="52"/>
      <c r="H28" s="52"/>
      <c r="I28" s="52"/>
      <c r="J28" s="52"/>
      <c r="K28" s="52"/>
      <c r="L28" s="52"/>
      <c r="M28" s="52"/>
      <c r="N28" s="52"/>
      <c r="O28" s="52"/>
      <c r="P28" s="52"/>
      <c r="Q28" s="52"/>
      <c r="R28" s="52"/>
    </row>
    <row r="29" spans="1:18" x14ac:dyDescent="0.25">
      <c r="B29" s="21"/>
      <c r="D29" t="s">
        <v>31</v>
      </c>
    </row>
    <row r="30" spans="1:18" x14ac:dyDescent="0.25">
      <c r="B30" s="22">
        <f>C89</f>
        <v>6379</v>
      </c>
      <c r="C30" t="s">
        <v>32</v>
      </c>
      <c r="D30" t="s">
        <v>33</v>
      </c>
    </row>
    <row r="31" spans="1:18" x14ac:dyDescent="0.25">
      <c r="B31" s="21"/>
      <c r="D31" t="s">
        <v>34</v>
      </c>
    </row>
    <row r="32" spans="1:18" x14ac:dyDescent="0.25">
      <c r="A32" t="s">
        <v>35</v>
      </c>
      <c r="B32" s="22">
        <f>([1]Tame_2017_2018!C68+[1]Tame_2017_2018!C100)*0.1</f>
        <v>14317.579000000002</v>
      </c>
      <c r="C32" t="s">
        <v>36</v>
      </c>
      <c r="D32" t="s">
        <v>37</v>
      </c>
    </row>
    <row r="33" spans="1:18" x14ac:dyDescent="0.25">
      <c r="B33" s="21"/>
      <c r="D33" t="s">
        <v>38</v>
      </c>
    </row>
    <row r="34" spans="1:18" x14ac:dyDescent="0.25">
      <c r="A34" s="3" t="s">
        <v>23</v>
      </c>
      <c r="B34" s="22">
        <f>[1]Tame_2017_2018!C71</f>
        <v>513.9</v>
      </c>
      <c r="C34" t="s">
        <v>39</v>
      </c>
      <c r="D34" t="s">
        <v>40</v>
      </c>
    </row>
    <row r="35" spans="1:18" ht="30" x14ac:dyDescent="0.25">
      <c r="B35" s="22">
        <f>[1]Tame_2017_2018!C74</f>
        <v>4104</v>
      </c>
      <c r="C35" s="24" t="s">
        <v>41</v>
      </c>
      <c r="D35" t="s">
        <v>42</v>
      </c>
    </row>
    <row r="36" spans="1:18" x14ac:dyDescent="0.25">
      <c r="B36" s="22"/>
      <c r="C36" t="s">
        <v>43</v>
      </c>
      <c r="D36" t="s">
        <v>44</v>
      </c>
    </row>
    <row r="37" spans="1:18" x14ac:dyDescent="0.25">
      <c r="B37" s="22">
        <v>0</v>
      </c>
      <c r="C37" t="s">
        <v>45</v>
      </c>
      <c r="D37" s="52" t="s">
        <v>46</v>
      </c>
      <c r="E37" s="52"/>
      <c r="F37" s="52"/>
      <c r="G37" s="52"/>
      <c r="H37" s="52"/>
      <c r="I37" s="52"/>
      <c r="J37" s="52"/>
      <c r="K37" s="52"/>
      <c r="L37" s="52"/>
      <c r="M37" s="52"/>
      <c r="N37" s="52"/>
      <c r="O37" s="52"/>
      <c r="P37" s="52"/>
      <c r="Q37" s="52"/>
      <c r="R37" s="52"/>
    </row>
    <row r="38" spans="1:18" ht="15" customHeight="1" x14ac:dyDescent="0.25">
      <c r="B38" s="22"/>
      <c r="D38" s="52" t="s">
        <v>47</v>
      </c>
      <c r="E38" s="52"/>
      <c r="F38" s="52"/>
      <c r="G38" s="52"/>
      <c r="H38" s="52"/>
      <c r="I38" s="52"/>
      <c r="J38" s="52"/>
      <c r="K38" s="52"/>
      <c r="L38" s="52"/>
      <c r="M38" s="52"/>
      <c r="N38" s="52"/>
      <c r="O38" s="52"/>
      <c r="P38" s="52"/>
      <c r="Q38" s="52"/>
      <c r="R38" s="52"/>
    </row>
    <row r="39" spans="1:18" ht="15" customHeight="1" x14ac:dyDescent="0.25">
      <c r="B39" s="22"/>
      <c r="D39" s="52" t="s">
        <v>48</v>
      </c>
      <c r="E39" s="52"/>
      <c r="F39" s="52"/>
      <c r="G39" s="52"/>
      <c r="H39" s="52"/>
      <c r="I39" s="52"/>
      <c r="J39" s="52"/>
      <c r="K39" s="52"/>
      <c r="L39" s="52"/>
      <c r="M39" s="52"/>
      <c r="N39" s="52"/>
      <c r="O39" s="52"/>
      <c r="P39" s="52"/>
      <c r="Q39" s="52"/>
      <c r="R39" s="52"/>
    </row>
    <row r="40" spans="1:18" ht="15" customHeight="1" x14ac:dyDescent="0.25">
      <c r="B40" s="22"/>
      <c r="D40" s="52" t="s">
        <v>49</v>
      </c>
      <c r="E40" s="52"/>
      <c r="F40" s="52"/>
      <c r="G40" s="52"/>
      <c r="H40" s="52"/>
      <c r="I40" s="52"/>
      <c r="J40" s="52"/>
      <c r="K40" s="52"/>
      <c r="L40" s="52"/>
      <c r="M40" s="52"/>
      <c r="N40" s="52"/>
      <c r="O40" s="52"/>
      <c r="P40" s="52"/>
      <c r="Q40" s="52"/>
      <c r="R40" s="52"/>
    </row>
    <row r="41" spans="1:18" ht="15" customHeight="1" x14ac:dyDescent="0.25">
      <c r="B41" s="22"/>
      <c r="D41" s="52" t="s">
        <v>50</v>
      </c>
      <c r="E41" s="52"/>
      <c r="F41" s="52"/>
      <c r="G41" s="52"/>
      <c r="H41" s="52"/>
      <c r="I41" s="52"/>
      <c r="J41" s="52"/>
      <c r="K41" s="52"/>
      <c r="L41" s="52"/>
      <c r="M41" s="52"/>
      <c r="N41" s="52"/>
      <c r="O41" s="52"/>
      <c r="P41" s="52"/>
      <c r="Q41" s="52"/>
      <c r="R41" s="52"/>
    </row>
    <row r="42" spans="1:18" ht="15" customHeight="1" x14ac:dyDescent="0.25">
      <c r="B42" s="22"/>
      <c r="D42" s="52" t="s">
        <v>51</v>
      </c>
      <c r="E42" s="52"/>
      <c r="F42" s="52"/>
      <c r="G42" s="52"/>
      <c r="H42" s="52"/>
      <c r="I42" s="52"/>
      <c r="J42" s="52"/>
      <c r="K42" s="52"/>
      <c r="L42" s="52"/>
      <c r="M42" s="52"/>
      <c r="N42" s="52"/>
      <c r="O42" s="52"/>
      <c r="P42" s="52"/>
      <c r="Q42" s="52"/>
      <c r="R42" s="52"/>
    </row>
    <row r="43" spans="1:18" ht="15" customHeight="1" x14ac:dyDescent="0.25">
      <c r="B43" s="22">
        <v>1</v>
      </c>
      <c r="C43" t="s">
        <v>52</v>
      </c>
      <c r="D43" s="52" t="s">
        <v>53</v>
      </c>
      <c r="E43" s="52"/>
      <c r="F43" s="52"/>
      <c r="G43" s="52"/>
      <c r="H43" s="52"/>
      <c r="I43" s="52"/>
      <c r="J43" s="52"/>
      <c r="K43" s="52"/>
      <c r="L43" s="52"/>
      <c r="M43" s="52"/>
      <c r="N43" s="52"/>
      <c r="O43" s="52"/>
      <c r="P43" s="52"/>
      <c r="Q43" s="52"/>
      <c r="R43" s="52"/>
    </row>
    <row r="44" spans="1:18" ht="15" customHeight="1" x14ac:dyDescent="0.25">
      <c r="B44" s="22"/>
      <c r="D44" s="30" t="s">
        <v>54</v>
      </c>
      <c r="E44" s="30"/>
      <c r="F44" s="30"/>
      <c r="G44" s="30"/>
      <c r="H44" s="30"/>
      <c r="I44" s="30"/>
      <c r="J44" s="30"/>
      <c r="K44" s="30"/>
      <c r="L44" s="30"/>
      <c r="M44" s="30"/>
      <c r="N44" s="30"/>
      <c r="O44" s="30"/>
      <c r="P44" s="30"/>
      <c r="Q44" s="30"/>
      <c r="R44" s="30"/>
    </row>
    <row r="47" spans="1:18" ht="30" customHeight="1" x14ac:dyDescent="0.25">
      <c r="A47" s="31">
        <f>B53*B55/B57</f>
        <v>8.3715425246750446</v>
      </c>
      <c r="B47" t="s">
        <v>14</v>
      </c>
      <c r="C47" s="56" t="s">
        <v>55</v>
      </c>
      <c r="D47" s="56"/>
      <c r="E47" s="56"/>
      <c r="F47" s="56"/>
      <c r="G47" s="56"/>
      <c r="H47" s="56"/>
      <c r="I47" s="56"/>
      <c r="J47" s="56"/>
      <c r="K47" s="56"/>
      <c r="L47" s="56"/>
      <c r="M47" s="56"/>
      <c r="N47" s="56"/>
      <c r="O47" s="56"/>
      <c r="P47" s="56"/>
      <c r="Q47" s="56"/>
    </row>
    <row r="49" spans="2:17" x14ac:dyDescent="0.25">
      <c r="E49" s="32" t="s">
        <v>56</v>
      </c>
    </row>
    <row r="51" spans="2:17" x14ac:dyDescent="0.25">
      <c r="E51" s="32" t="s">
        <v>57</v>
      </c>
    </row>
    <row r="53" spans="2:17" ht="46.5" customHeight="1" x14ac:dyDescent="0.25">
      <c r="B53" s="33">
        <f>C86</f>
        <v>62775.246599999999</v>
      </c>
      <c r="C53" t="s">
        <v>58</v>
      </c>
      <c r="D53" s="56" t="s">
        <v>59</v>
      </c>
      <c r="E53" s="56"/>
      <c r="F53" s="56"/>
      <c r="G53" s="56"/>
      <c r="H53" s="56"/>
      <c r="I53" s="56"/>
      <c r="J53" s="56"/>
      <c r="K53" s="56"/>
      <c r="L53" s="56"/>
      <c r="M53" s="56"/>
      <c r="N53" s="56"/>
      <c r="O53" s="56"/>
      <c r="P53" s="56"/>
      <c r="Q53" s="56"/>
    </row>
    <row r="54" spans="2:17" s="2" customFormat="1" ht="7.5" customHeight="1" x14ac:dyDescent="0.25">
      <c r="D54" s="34"/>
      <c r="E54" s="34"/>
      <c r="F54" s="34"/>
      <c r="G54" s="34"/>
      <c r="H54" s="34"/>
      <c r="I54" s="34"/>
      <c r="J54" s="34"/>
      <c r="K54" s="34"/>
      <c r="L54" s="34"/>
      <c r="M54" s="34"/>
      <c r="N54" s="34"/>
      <c r="O54" s="34"/>
      <c r="P54" s="34"/>
      <c r="Q54" s="34"/>
    </row>
    <row r="55" spans="2:17" ht="32.25" customHeight="1" x14ac:dyDescent="0.25">
      <c r="B55" s="35">
        <f>C78/C91</f>
        <v>0.63795504276904713</v>
      </c>
      <c r="C55" t="s">
        <v>60</v>
      </c>
      <c r="D55" s="56" t="s">
        <v>61</v>
      </c>
      <c r="E55" s="56"/>
      <c r="F55" s="56"/>
      <c r="G55" s="56"/>
      <c r="H55" s="56"/>
      <c r="I55" s="56"/>
      <c r="J55" s="56"/>
      <c r="K55" s="56"/>
      <c r="L55" s="56"/>
      <c r="M55" s="56"/>
      <c r="N55" s="56"/>
      <c r="O55" s="56"/>
      <c r="P55" s="56"/>
      <c r="Q55" s="56"/>
    </row>
    <row r="56" spans="2:17" ht="6" customHeight="1" x14ac:dyDescent="0.25"/>
    <row r="57" spans="2:17" x14ac:dyDescent="0.25">
      <c r="B57" s="22">
        <f>B6</f>
        <v>4783.8</v>
      </c>
      <c r="C57" t="s">
        <v>62</v>
      </c>
      <c r="D57" s="32" t="s">
        <v>63</v>
      </c>
    </row>
    <row r="60" spans="2:17" x14ac:dyDescent="0.25">
      <c r="C60" s="36"/>
      <c r="D60" s="36"/>
      <c r="E60" s="36"/>
      <c r="F60" s="36"/>
    </row>
    <row r="61" spans="2:17" x14ac:dyDescent="0.25">
      <c r="B61" s="37" t="s">
        <v>64</v>
      </c>
      <c r="C61" s="36"/>
      <c r="D61" s="36"/>
      <c r="E61" s="36"/>
      <c r="F61" s="36"/>
    </row>
    <row r="62" spans="2:17" x14ac:dyDescent="0.25">
      <c r="B62">
        <v>2222</v>
      </c>
      <c r="C62" s="21">
        <f>[1]Tame_2017_2018!C60</f>
        <v>8257.0959999999995</v>
      </c>
      <c r="D62" s="38" t="s">
        <v>65</v>
      </c>
    </row>
    <row r="63" spans="2:17" x14ac:dyDescent="0.25">
      <c r="B63">
        <v>2223</v>
      </c>
      <c r="C63" s="21">
        <f>[1]Tame_2017_2018!C61</f>
        <v>14547.348000000002</v>
      </c>
      <c r="D63" s="39" t="s">
        <v>66</v>
      </c>
    </row>
    <row r="64" spans="2:17" x14ac:dyDescent="0.25">
      <c r="B64">
        <v>2224</v>
      </c>
      <c r="C64" s="21">
        <f>[1]Tame_2017_2018!C62</f>
        <v>998.56799999999998</v>
      </c>
      <c r="D64" s="40" t="s">
        <v>67</v>
      </c>
    </row>
    <row r="65" spans="1:7" x14ac:dyDescent="0.25">
      <c r="B65">
        <v>2239</v>
      </c>
      <c r="C65" s="41">
        <f>[1]Tame_2017_2018!C66</f>
        <v>3587.7060000000001</v>
      </c>
      <c r="D65" s="40" t="s">
        <v>68</v>
      </c>
    </row>
    <row r="66" spans="1:7" x14ac:dyDescent="0.25">
      <c r="A66" s="42"/>
      <c r="B66" s="42">
        <v>2241</v>
      </c>
      <c r="C66" s="43">
        <f>[1]Tame_2017_2018!C68*0.9</f>
        <v>39550.265999999996</v>
      </c>
      <c r="D66" s="44" t="s">
        <v>69</v>
      </c>
      <c r="E66" s="42"/>
      <c r="F66" s="42"/>
    </row>
    <row r="67" spans="1:7" x14ac:dyDescent="0.25">
      <c r="B67">
        <v>2243</v>
      </c>
      <c r="C67" s="41">
        <f>[1]Tame_2017_2018!C69</f>
        <v>2709.4049999999997</v>
      </c>
      <c r="D67" s="40" t="s">
        <v>70</v>
      </c>
      <c r="E67" s="40"/>
    </row>
    <row r="68" spans="1:7" x14ac:dyDescent="0.25">
      <c r="B68">
        <v>2244</v>
      </c>
      <c r="C68" s="41">
        <f>[1]Tame_2017_2018!C70</f>
        <v>3573.0810000000001</v>
      </c>
      <c r="D68" s="40" t="s">
        <v>71</v>
      </c>
    </row>
    <row r="69" spans="1:7" x14ac:dyDescent="0.25">
      <c r="B69">
        <v>2249</v>
      </c>
      <c r="C69" s="41">
        <f>[1]Tame_2017_2018!C72</f>
        <v>3164.8319999999999</v>
      </c>
      <c r="D69" s="40" t="s">
        <v>72</v>
      </c>
    </row>
    <row r="70" spans="1:7" x14ac:dyDescent="0.25">
      <c r="B70">
        <v>2321</v>
      </c>
      <c r="C70" s="41">
        <f>[1]Tame_2017_2018!C83</f>
        <v>41866.938000000002</v>
      </c>
      <c r="D70" s="40" t="s">
        <v>73</v>
      </c>
    </row>
    <row r="71" spans="1:7" x14ac:dyDescent="0.25">
      <c r="B71">
        <v>2341</v>
      </c>
      <c r="C71" s="41">
        <f>[1]Tame_2017_2018!C86</f>
        <v>285.48</v>
      </c>
      <c r="D71" s="40" t="s">
        <v>74</v>
      </c>
    </row>
    <row r="72" spans="1:7" x14ac:dyDescent="0.25">
      <c r="B72">
        <v>2350</v>
      </c>
      <c r="C72" s="41">
        <f>[1]Tame_2017_2018!C87</f>
        <v>9482.2110000000011</v>
      </c>
      <c r="D72" s="40" t="s">
        <v>75</v>
      </c>
    </row>
    <row r="73" spans="1:7" x14ac:dyDescent="0.25">
      <c r="A73" s="45" t="s">
        <v>76</v>
      </c>
      <c r="B73" s="45"/>
      <c r="C73" s="46">
        <f>SUM(C62:C72)</f>
        <v>128022.93099999998</v>
      </c>
      <c r="D73" s="55"/>
      <c r="E73" s="55"/>
      <c r="F73" s="55"/>
      <c r="G73" s="55"/>
    </row>
    <row r="74" spans="1:7" x14ac:dyDescent="0.25">
      <c r="C74" s="47"/>
      <c r="D74" s="55"/>
      <c r="E74" s="55"/>
      <c r="F74" s="55"/>
      <c r="G74" s="55"/>
    </row>
    <row r="75" spans="1:7" x14ac:dyDescent="0.25">
      <c r="C75" s="48">
        <f>(480+462)*12*1.2409</f>
        <v>14027.133599999999</v>
      </c>
      <c r="D75" s="49" t="s">
        <v>77</v>
      </c>
      <c r="E75" s="40"/>
      <c r="F75" s="40"/>
      <c r="G75" s="40"/>
    </row>
    <row r="76" spans="1:7" x14ac:dyDescent="0.25">
      <c r="A76" s="45" t="s">
        <v>78</v>
      </c>
      <c r="B76" s="45"/>
      <c r="C76" s="46">
        <f>SUM(C75:C75)</f>
        <v>14027.133599999999</v>
      </c>
      <c r="D76" s="40"/>
      <c r="E76" s="40"/>
      <c r="F76" s="40"/>
      <c r="G76" s="40"/>
    </row>
    <row r="77" spans="1:7" x14ac:dyDescent="0.25">
      <c r="C77" s="47"/>
      <c r="D77" s="40"/>
      <c r="E77" s="40"/>
      <c r="F77" s="40"/>
      <c r="G77" s="40"/>
    </row>
    <row r="78" spans="1:7" x14ac:dyDescent="0.25">
      <c r="C78" s="50">
        <f>(1725+1482)*1.2409*12</f>
        <v>47754.795599999998</v>
      </c>
      <c r="D78" s="49" t="s">
        <v>79</v>
      </c>
    </row>
    <row r="79" spans="1:7" x14ac:dyDescent="0.25">
      <c r="B79">
        <v>2211</v>
      </c>
      <c r="C79">
        <f>[1]Tame_2017_2018!C57</f>
        <v>329.60700000000003</v>
      </c>
      <c r="D79" t="s">
        <v>80</v>
      </c>
    </row>
    <row r="80" spans="1:7" x14ac:dyDescent="0.25">
      <c r="B80">
        <v>2219</v>
      </c>
      <c r="C80">
        <f>[1]Tame_2017_2018!C58</f>
        <v>276.399</v>
      </c>
      <c r="D80" s="40" t="s">
        <v>81</v>
      </c>
    </row>
    <row r="81" spans="1:4" x14ac:dyDescent="0.25">
      <c r="B81">
        <v>2234</v>
      </c>
      <c r="C81">
        <f>[1]Tame_2017_2018!C65</f>
        <v>1724.12</v>
      </c>
      <c r="D81" s="40" t="s">
        <v>82</v>
      </c>
    </row>
    <row r="82" spans="1:4" x14ac:dyDescent="0.25">
      <c r="B82">
        <v>2311</v>
      </c>
      <c r="C82">
        <f>[1]Tame_2017_2018!C80</f>
        <v>522.495</v>
      </c>
      <c r="D82" s="40" t="s">
        <v>83</v>
      </c>
    </row>
    <row r="83" spans="1:4" x14ac:dyDescent="0.25">
      <c r="B83">
        <v>2312</v>
      </c>
      <c r="C83">
        <f>[1]Tame_2017_2018!C81</f>
        <v>11277.52</v>
      </c>
      <c r="D83" s="40" t="s">
        <v>84</v>
      </c>
    </row>
    <row r="84" spans="1:4" x14ac:dyDescent="0.25">
      <c r="B84">
        <v>2322</v>
      </c>
      <c r="C84">
        <f>[1]Tame_2017_2018!C84</f>
        <v>0</v>
      </c>
      <c r="D84" s="40" t="s">
        <v>85</v>
      </c>
    </row>
    <row r="85" spans="1:4" x14ac:dyDescent="0.25">
      <c r="B85">
        <v>2390</v>
      </c>
      <c r="C85">
        <f>[1]Tame_2017_2018!C89</f>
        <v>890.31</v>
      </c>
    </row>
    <row r="86" spans="1:4" x14ac:dyDescent="0.25">
      <c r="A86" s="45" t="s">
        <v>86</v>
      </c>
      <c r="B86" s="45"/>
      <c r="C86" s="46">
        <f>SUM(C78:C85)</f>
        <v>62775.246599999999</v>
      </c>
    </row>
    <row r="88" spans="1:4" x14ac:dyDescent="0.25">
      <c r="C88" s="24" t="s">
        <v>87</v>
      </c>
    </row>
    <row r="89" spans="1:4" x14ac:dyDescent="0.25">
      <c r="C89" s="51">
        <v>6379</v>
      </c>
    </row>
    <row r="91" spans="1:4" x14ac:dyDescent="0.25">
      <c r="C91">
        <f>5027*1.2409*12</f>
        <v>74856.051599999992</v>
      </c>
      <c r="D91" t="s">
        <v>88</v>
      </c>
    </row>
  </sheetData>
  <mergeCells count="20">
    <mergeCell ref="D73:G73"/>
    <mergeCell ref="D74:G74"/>
    <mergeCell ref="D41:R41"/>
    <mergeCell ref="D42:R42"/>
    <mergeCell ref="D43:R43"/>
    <mergeCell ref="C47:Q47"/>
    <mergeCell ref="D53:Q53"/>
    <mergeCell ref="D55:Q55"/>
    <mergeCell ref="D40:R40"/>
    <mergeCell ref="H3:H4"/>
    <mergeCell ref="D4:F4"/>
    <mergeCell ref="D23:R23"/>
    <mergeCell ref="D24:R24"/>
    <mergeCell ref="D25:R25"/>
    <mergeCell ref="D26:R26"/>
    <mergeCell ref="D27:R27"/>
    <mergeCell ref="D28:R28"/>
    <mergeCell ref="D37:R37"/>
    <mergeCell ref="D38:R38"/>
    <mergeCell ref="D39:R39"/>
  </mergeCell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Aktu_zale</vt:lpstr>
      <vt:lpstr>Aktu_zale!Print_Area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cp:lastPrinted>2018-09-04T15:10:27Z</cp:lastPrinted>
  <dcterms:created xsi:type="dcterms:W3CDTF">2018-09-03T07:59:42Z</dcterms:created>
  <dcterms:modified xsi:type="dcterms:W3CDTF">2018-09-04T15:10:30Z</dcterms:modified>
</cp:coreProperties>
</file>